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b15c085799a53efa/Desktop/"/>
    </mc:Choice>
  </mc:AlternateContent>
  <xr:revisionPtr revIDLastSave="3" documentId="8_{DF0D7DDE-65D4-430F-AAA8-85B8C28AB721}" xr6:coauthVersionLast="47" xr6:coauthVersionMax="47" xr10:uidLastSave="{C931BDC9-598B-420F-98F0-9D9B18621391}"/>
  <bookViews>
    <workbookView xWindow="-98" yWindow="-98" windowWidth="21795" windowHeight="12975" activeTab="1" xr2:uid="{00000000-000D-0000-FFFF-FFFF00000000}"/>
  </bookViews>
  <sheets>
    <sheet name="Cover Page" sheetId="1" r:id="rId1"/>
    <sheet name="PNA Work Sheet" sheetId="2" r:id="rId2"/>
  </sheets>
  <definedNames>
    <definedName name="_xlnm._FilterDatabase" localSheetId="1" hidden="1">'PNA Work Sheet'!$R$8:$S$8</definedName>
    <definedName name="_xlnm.Print_Area" localSheetId="1">'PNA Work Sheet'!$A$1:$S$430</definedName>
    <definedName name="_xlnm.Print_Titles" localSheetId="1">'PNA Work Sheet'!$1:$6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5" i="2" l="1"/>
  <c r="Q85" i="2"/>
  <c r="K407" i="2"/>
  <c r="R407" i="2" s="1"/>
  <c r="Q241" i="2"/>
  <c r="Q240" i="2"/>
  <c r="Q239" i="2"/>
  <c r="Q238" i="2"/>
  <c r="Q236" i="2"/>
  <c r="Q237" i="2"/>
  <c r="Q55" i="2"/>
  <c r="Q247" i="2"/>
  <c r="Q246" i="2"/>
  <c r="Q245" i="2"/>
  <c r="Q244" i="2"/>
  <c r="Q243" i="2"/>
  <c r="Q220" i="2"/>
  <c r="Q219" i="2"/>
  <c r="Q218" i="2"/>
  <c r="Q217" i="2"/>
  <c r="Q216" i="2"/>
  <c r="Q215" i="2"/>
  <c r="Q214" i="2"/>
  <c r="Q213" i="2"/>
  <c r="Q167" i="2"/>
  <c r="R167" i="2" s="1"/>
  <c r="K409" i="2" l="1"/>
  <c r="N409" i="2" s="1"/>
  <c r="Q157" i="2" l="1"/>
  <c r="Q156" i="2"/>
  <c r="Q155" i="2"/>
  <c r="Q154" i="2"/>
  <c r="Q153" i="2"/>
  <c r="Q152" i="2"/>
  <c r="Q151" i="2"/>
  <c r="Q150" i="2"/>
  <c r="Q49" i="2"/>
  <c r="M179" i="2" l="1"/>
  <c r="M180" i="2"/>
  <c r="M181" i="2"/>
  <c r="M182" i="2"/>
  <c r="M183" i="2"/>
  <c r="M184" i="2"/>
  <c r="N418" i="2" l="1"/>
  <c r="R418" i="2" s="1"/>
  <c r="R410" i="2"/>
  <c r="P410" i="2"/>
  <c r="Q133" i="2"/>
  <c r="Q94" i="2"/>
  <c r="E1" i="1" l="1"/>
  <c r="R298" i="2" l="1"/>
  <c r="F98" i="1" l="1"/>
  <c r="F102" i="1" s="1"/>
  <c r="R400" i="2"/>
  <c r="S400" i="2" s="1"/>
  <c r="Q103" i="2"/>
  <c r="N407" i="2" l="1"/>
  <c r="N406" i="2"/>
  <c r="K406" i="2"/>
  <c r="R299" i="2"/>
  <c r="S420" i="2" l="1"/>
  <c r="H100" i="1" s="1"/>
  <c r="N258" i="2"/>
  <c r="R258" i="2" s="1"/>
  <c r="N259" i="2"/>
  <c r="N254" i="2"/>
  <c r="Q226" i="2"/>
  <c r="M195" i="2"/>
  <c r="O195" i="2"/>
  <c r="P195" i="2"/>
  <c r="N195" i="2"/>
  <c r="K195" i="2"/>
  <c r="Q147" i="2"/>
  <c r="Q146" i="2"/>
  <c r="Q145" i="2"/>
  <c r="Q134" i="2"/>
  <c r="Q128" i="2"/>
  <c r="O73" i="2"/>
  <c r="H96" i="1" l="1"/>
  <c r="Q355" i="2"/>
  <c r="H363" i="2" s="1"/>
  <c r="Q363" i="2" s="1"/>
  <c r="P355" i="2"/>
  <c r="H364" i="2" s="1"/>
  <c r="Q364" i="2" s="1"/>
  <c r="O355" i="2"/>
  <c r="H365" i="2" s="1"/>
  <c r="Q365" i="2" s="1"/>
  <c r="N355" i="2"/>
  <c r="H366" i="2" s="1"/>
  <c r="Q366" i="2" s="1"/>
  <c r="Q348" i="2"/>
  <c r="H357" i="2" s="1"/>
  <c r="Q357" i="2" s="1"/>
  <c r="P348" i="2"/>
  <c r="H358" i="2" s="1"/>
  <c r="Q358" i="2" s="1"/>
  <c r="O348" i="2"/>
  <c r="H359" i="2" s="1"/>
  <c r="Q359" i="2" s="1"/>
  <c r="N348" i="2"/>
  <c r="H360" i="2" s="1"/>
  <c r="Q360" i="2" s="1"/>
  <c r="P329" i="2"/>
  <c r="I332" i="2" s="1"/>
  <c r="Q332" i="2" s="1"/>
  <c r="P317" i="2"/>
  <c r="I331" i="2" s="1"/>
  <c r="Q331" i="2" s="1"/>
  <c r="P293" i="2"/>
  <c r="R272" i="2"/>
  <c r="R271" i="2"/>
  <c r="R270" i="2"/>
  <c r="R268" i="2"/>
  <c r="R267" i="2"/>
  <c r="R259" i="2"/>
  <c r="R254" i="2"/>
  <c r="Q229" i="2"/>
  <c r="Q228" i="2"/>
  <c r="Q227" i="2"/>
  <c r="P204" i="2"/>
  <c r="O204" i="2"/>
  <c r="L195" i="2"/>
  <c r="Q197" i="2" s="1"/>
  <c r="M185" i="2"/>
  <c r="K185" i="2"/>
  <c r="Q163" i="2"/>
  <c r="Q162" i="2"/>
  <c r="Q161" i="2"/>
  <c r="Q160" i="2"/>
  <c r="Q139" i="2"/>
  <c r="Q138" i="2"/>
  <c r="Q137" i="2"/>
  <c r="M129" i="2"/>
  <c r="Q129" i="2" s="1"/>
  <c r="R129" i="2" s="1"/>
  <c r="Q105" i="2"/>
  <c r="S74" i="2"/>
  <c r="O72" i="2"/>
  <c r="Q65" i="2"/>
  <c r="R65" i="2" s="1"/>
  <c r="R49" i="2"/>
  <c r="Q44" i="2"/>
  <c r="R44" i="2" s="1"/>
  <c r="N19" i="2"/>
  <c r="N18" i="2"/>
  <c r="N295" i="2" l="1"/>
  <c r="R295" i="2" s="1"/>
  <c r="R301" i="2" s="1"/>
  <c r="S301" i="2" s="1" a="1"/>
  <c r="S301" i="2" s="1"/>
  <c r="H91" i="1"/>
  <c r="Q20" i="2"/>
  <c r="S20" i="2" s="1"/>
  <c r="H89" i="1" s="1"/>
  <c r="Q141" i="2"/>
  <c r="R141" i="2" s="1"/>
  <c r="Q158" i="2"/>
  <c r="R158" i="2" s="1"/>
  <c r="Q186" i="2"/>
  <c r="R186" i="2" s="1"/>
  <c r="Q231" i="2"/>
  <c r="R231" i="2" s="1"/>
  <c r="Q206" i="2"/>
  <c r="R206" i="2" s="1"/>
  <c r="Q249" i="2"/>
  <c r="R249" i="2" s="1"/>
  <c r="Q222" i="2"/>
  <c r="R222" i="2" s="1"/>
  <c r="R197" i="2"/>
  <c r="R105" i="2"/>
  <c r="Q164" i="2"/>
  <c r="R164" i="2" s="1"/>
  <c r="Q334" i="2"/>
  <c r="R334" i="2" s="1"/>
  <c r="Q368" i="2"/>
  <c r="R368" i="2" s="1"/>
  <c r="R67" i="2"/>
  <c r="S67" i="2" s="1"/>
  <c r="H90" i="1" s="1"/>
  <c r="R208" i="2" l="1"/>
  <c r="R251" i="2"/>
  <c r="H94" i="1"/>
  <c r="R172" i="2"/>
  <c r="S172" i="2"/>
  <c r="R370" i="2"/>
  <c r="S370" i="2" s="1"/>
  <c r="H95" i="1" s="1"/>
  <c r="S261" i="2" l="1"/>
  <c r="H92" i="1"/>
  <c r="H93" i="1" l="1"/>
  <c r="H98" i="1" s="1"/>
  <c r="S402" i="2"/>
  <c r="S422" i="2" s="1"/>
  <c r="R424" i="2" s="1"/>
  <c r="H103" i="1" s="1"/>
  <c r="H102" i="1" l="1"/>
  <c r="I98" i="1"/>
  <c r="L103" i="1" l="1"/>
  <c r="K103" i="1"/>
  <c r="I102"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<sst xmlns="http://schemas.openxmlformats.org/spreadsheetml/2006/main" count="664" uniqueCount="403">
  <si>
    <t>Guide Branch</t>
  </si>
  <si>
    <t>GIRL GUIDES SINGAPORE</t>
  </si>
  <si>
    <t>PUAN NOOR AISHAH AWARD</t>
  </si>
  <si>
    <t>Rationale</t>
  </si>
  <si>
    <t>This award is based on Unit performance and not School performance.</t>
  </si>
  <si>
    <t>Implementation</t>
  </si>
  <si>
    <t>The scheme was first revised in January 2004.</t>
  </si>
  <si>
    <t>The 2006 revision is done in accordance to CCAB-BUA guidelines to reflect uniformity across all UGs in school.</t>
  </si>
  <si>
    <t>The 2016 revision takes into account the changes in the school climate and feedback from the Guiders.</t>
  </si>
  <si>
    <t>Nature and Procedure for the Puan Noor Aishah Award</t>
  </si>
  <si>
    <t>The Award is presented for three levels of achievement:</t>
  </si>
  <si>
    <t>Bronze Award</t>
  </si>
  <si>
    <t>Silver Award</t>
  </si>
  <si>
    <t>Gold Award</t>
  </si>
  <si>
    <t>90% and above</t>
  </si>
  <si>
    <t>http://www.girlguides.org.sg/</t>
  </si>
  <si>
    <t>Explanatory Notes:</t>
  </si>
  <si>
    <t>A.</t>
  </si>
  <si>
    <t>ADMINISTRATION (LEADERS)</t>
  </si>
  <si>
    <t xml:space="preserve">To encourage </t>
  </si>
  <si>
    <t>i</t>
  </si>
  <si>
    <t>the timely updating of the census by guiders,  (2 points)</t>
  </si>
  <si>
    <t>ii</t>
  </si>
  <si>
    <t>the timely submission of the capitation fees.   (3 points)</t>
  </si>
  <si>
    <t>B.</t>
  </si>
  <si>
    <t>LEADERSHIP (LEADERS)</t>
  </si>
  <si>
    <t>I</t>
  </si>
  <si>
    <t>Attendance</t>
  </si>
  <si>
    <t>Attendance for all meetings/briefings/trainings organised by Headquarters and Division.</t>
  </si>
  <si>
    <t>II</t>
  </si>
  <si>
    <t>Qualification of Adult Leaders</t>
  </si>
  <si>
    <t>To recognize Guiders who have completed their BTC training.</t>
  </si>
  <si>
    <t>C.</t>
  </si>
  <si>
    <t>MEMBERSHIP</t>
  </si>
  <si>
    <t>D.</t>
  </si>
  <si>
    <t>PARTICIPATION</t>
  </si>
  <si>
    <t xml:space="preserve">Training and events for all Guide activities must be properly recorded and maintained. The activities logbook may be called for verification. </t>
  </si>
  <si>
    <t>To encourage Units to plan activities which form the core of Girl Guiding.</t>
  </si>
  <si>
    <t>To recognize Units which participate actively at HQ and Division activities.</t>
  </si>
  <si>
    <t>E.</t>
  </si>
  <si>
    <t>SERVICES</t>
  </si>
  <si>
    <t>F. </t>
  </si>
  <si>
    <t>GUIDE ATTAINMENT</t>
  </si>
  <si>
    <t>F1.</t>
  </si>
  <si>
    <t>Badge Scheme</t>
  </si>
  <si>
    <t>Points are given for only the highest award for each member in the year.</t>
  </si>
  <si>
    <t>F2.</t>
  </si>
  <si>
    <t>NYAA Scheme</t>
  </si>
  <si>
    <t>G.</t>
  </si>
  <si>
    <t>COMPETITION</t>
  </si>
  <si>
    <t>H.</t>
  </si>
  <si>
    <t>INITIATIVES</t>
  </si>
  <si>
    <t xml:space="preserve">A. </t>
  </si>
  <si>
    <t>Administration</t>
  </si>
  <si>
    <t xml:space="preserve">B. </t>
  </si>
  <si>
    <t>Leadership</t>
  </si>
  <si>
    <t xml:space="preserve">C. </t>
  </si>
  <si>
    <t>Membership</t>
  </si>
  <si>
    <t xml:space="preserve">D. </t>
  </si>
  <si>
    <t>Participation</t>
  </si>
  <si>
    <t xml:space="preserve">E. </t>
  </si>
  <si>
    <t>Services</t>
  </si>
  <si>
    <t xml:space="preserve">F. </t>
  </si>
  <si>
    <t xml:space="preserve">G. </t>
  </si>
  <si>
    <t>Competition</t>
  </si>
  <si>
    <t xml:space="preserve">H. </t>
  </si>
  <si>
    <t>Initiatives</t>
  </si>
  <si>
    <t>Total</t>
  </si>
  <si>
    <t xml:space="preserve">The final decision to give the Puan Noor Aishah award to a unit is at the discretion of the Guide Branch Committee, with the advice of the Board of Assessors. </t>
  </si>
  <si>
    <t>WORKING SHEET</t>
  </si>
  <si>
    <t>School:</t>
  </si>
  <si>
    <t xml:space="preserve"> </t>
  </si>
  <si>
    <t>Division:</t>
  </si>
  <si>
    <t>Company Strength (as reflected in latest school cockpit) :</t>
  </si>
  <si>
    <t>No. of Adult Leaders</t>
  </si>
  <si>
    <t>No. of Guides 
(Sec 1 - Sec 3 only)</t>
  </si>
  <si>
    <t>[Impt: Submit Cockpit attendance]</t>
  </si>
  <si>
    <t>Captain:</t>
  </si>
  <si>
    <t>Contact Nos.:</t>
  </si>
  <si>
    <t>(Tel)</t>
  </si>
  <si>
    <t>Email:</t>
  </si>
  <si>
    <t>(Mobile)</t>
  </si>
  <si>
    <t>Lieutenant/s:</t>
  </si>
  <si>
    <t>(School Fax)</t>
  </si>
  <si>
    <t>Unit Helper/s (YA):</t>
  </si>
  <si>
    <t>Census (Complete submission)</t>
  </si>
  <si>
    <t>(2 points awarded if the census is updated by deadline 30 April )</t>
  </si>
  <si>
    <t xml:space="preserve">Capitation Fees </t>
  </si>
  <si>
    <t>(3 points awarded if the capitation fees is submitted by deadline 30 April )</t>
  </si>
  <si>
    <t>subtotal</t>
  </si>
  <si>
    <t>Attendance at Guide Related Briefings/Meetings/Trainings</t>
  </si>
  <si>
    <t>Date</t>
  </si>
  <si>
    <t>Name/s of Adult Leader/s who attended the meeting</t>
  </si>
  <si>
    <t>Briefings for HQ Competitions</t>
  </si>
  <si>
    <t>Name of Competition</t>
  </si>
  <si>
    <t>Name/s of Adult Leader/s who attended the Briefing</t>
  </si>
  <si>
    <t>HQ Meetings/Briefings</t>
  </si>
  <si>
    <t>Name of Meeting/Briefing</t>
  </si>
  <si>
    <t>Name/s of Adult Leader/s who attended the Meeting/Briefing</t>
  </si>
  <si>
    <t>HQ Trainings (local and overseas)</t>
  </si>
  <si>
    <t>Name of Training</t>
  </si>
  <si>
    <t>Name/s of Adult Leader/s who attended the Training</t>
  </si>
  <si>
    <t>Annual General Meeting/Guiders' Conference/Overseas Conference</t>
  </si>
  <si>
    <t>Name of Meeting</t>
  </si>
  <si>
    <t>Name/s of Adult Leader/s who attended the Meeting</t>
  </si>
  <si>
    <t>AGM</t>
  </si>
  <si>
    <t>Guiders Conference</t>
  </si>
  <si>
    <t>Name/s of Guider/s who are warranted</t>
  </si>
  <si>
    <t>2 pts for each warranted Guider, max 4 pts</t>
  </si>
  <si>
    <t>Total for this Section</t>
  </si>
  <si>
    <t>Max 10 pts for this Section</t>
  </si>
  <si>
    <t xml:space="preserve">95% and above </t>
  </si>
  <si>
    <t>5 pts</t>
  </si>
  <si>
    <t>85% and above</t>
  </si>
  <si>
    <t>4 pts</t>
  </si>
  <si>
    <t>Percentage of Guides who have attendance 75% and above</t>
  </si>
  <si>
    <t>75% and above</t>
  </si>
  <si>
    <t>3 pts</t>
  </si>
  <si>
    <t>Below 75%</t>
  </si>
  <si>
    <t>Venue</t>
  </si>
  <si>
    <t>no. of canvas tents used</t>
  </si>
  <si>
    <t>Camp Commandant</t>
  </si>
  <si>
    <t>Period</t>
  </si>
  <si>
    <t>Members</t>
  </si>
  <si>
    <t>to</t>
  </si>
  <si>
    <t>x</t>
  </si>
  <si>
    <t>=</t>
  </si>
  <si>
    <t xml:space="preserve"> (Each camp must have a participation rate of at least 50% of Sec 1 to Sec 3 membership)</t>
  </si>
  <si>
    <t>sub-total</t>
  </si>
  <si>
    <t>Max. 10 pts</t>
  </si>
  <si>
    <t>no. of tents used</t>
  </si>
  <si>
    <t>No. of  Camps</t>
  </si>
  <si>
    <t>III</t>
  </si>
  <si>
    <t>Kim's Game</t>
  </si>
  <si>
    <t>Guides' Own</t>
  </si>
  <si>
    <t>Specify</t>
  </si>
  <si>
    <t>Other enrichment activities (such as kayaking, hiking, ukelele etc) or VIA activities (Max 3 altogether). Provide a brief description of the VIA activity.</t>
  </si>
  <si>
    <t>Inter-CCA Activity (max. 1) Min. 3 different CCAs (excluding organizing unit).  Specify names of the participating CCAs. Activity can be a competition.</t>
  </si>
  <si>
    <t>The no. of members does not include members from the other CCAs.</t>
  </si>
  <si>
    <t>Total no. of activities</t>
  </si>
  <si>
    <t xml:space="preserve">subtotal </t>
  </si>
  <si>
    <t>IV</t>
  </si>
  <si>
    <t>Division Activities</t>
  </si>
  <si>
    <t>Division mass events</t>
  </si>
  <si>
    <t>Division Day</t>
  </si>
  <si>
    <t>2 points if min half of Sec 1,2,3 attends. Otherwise fraction of 2</t>
  </si>
  <si>
    <t>Division-organized activities</t>
  </si>
  <si>
    <t>2 points if min 4 Guides. Otherwise fraction of 2</t>
  </si>
  <si>
    <t>max 4 points</t>
  </si>
  <si>
    <t>V</t>
  </si>
  <si>
    <t>Headquarter Activities</t>
  </si>
  <si>
    <t>HQ mass events</t>
  </si>
  <si>
    <t>HQ-organized activities</t>
  </si>
  <si>
    <t>Patrol Leaders' Training Camp</t>
  </si>
  <si>
    <t>Camp Training</t>
  </si>
  <si>
    <t>max 6 points</t>
  </si>
  <si>
    <t>VI</t>
  </si>
  <si>
    <t>National</t>
  </si>
  <si>
    <t>National Day Parade</t>
  </si>
  <si>
    <t>members</t>
  </si>
  <si>
    <t>National Camp</t>
  </si>
  <si>
    <t>VII</t>
  </si>
  <si>
    <t>Overseas</t>
  </si>
  <si>
    <t>2 points for participation</t>
  </si>
  <si>
    <t>capped at 25 points</t>
  </si>
  <si>
    <t>E1.</t>
  </si>
  <si>
    <t>Services:  Adult Leader</t>
  </si>
  <si>
    <t xml:space="preserve">Division Services </t>
  </si>
  <si>
    <t>Activity/Event</t>
  </si>
  <si>
    <t>Name/s of Adult Leader/s involved</t>
  </si>
  <si>
    <t>Brief description of role</t>
  </si>
  <si>
    <t>Hosting school</t>
  </si>
  <si>
    <t>Committee Member</t>
  </si>
  <si>
    <t>capped at 5 points</t>
  </si>
  <si>
    <t>Headquarter Services</t>
  </si>
  <si>
    <t xml:space="preserve"> Commissioner</t>
  </si>
  <si>
    <t>SYF/ NDP</t>
  </si>
  <si>
    <t>Camp Resource Personnel</t>
  </si>
  <si>
    <t>In-Charge</t>
  </si>
  <si>
    <t>capped at 3 points</t>
  </si>
  <si>
    <t>E2.</t>
  </si>
  <si>
    <t>Services:  Guides</t>
  </si>
  <si>
    <t>School Yeoman Services (Services to school at school/national events)</t>
  </si>
  <si>
    <t>Brief description of the duties of the Guides</t>
  </si>
  <si>
    <t>No. of Guides involved</t>
  </si>
  <si>
    <t>Division Yeoman (describe the services provided)</t>
  </si>
  <si>
    <t>Division Activity/Event</t>
  </si>
  <si>
    <t>min 5 participating Guides in order to get 2 points</t>
  </si>
  <si>
    <t>Headquarter Yeoman (give a brief description of the services provided)</t>
  </si>
  <si>
    <t>(submit HQ verification of services rendered)</t>
  </si>
  <si>
    <t>Public Sales of Cookies</t>
  </si>
  <si>
    <t>Total no. of tins sold per unit</t>
  </si>
  <si>
    <t>Average no. of tins sold per Guide and Adult Leader</t>
  </si>
  <si>
    <t>5 tins</t>
  </si>
  <si>
    <t>4 points</t>
  </si>
  <si>
    <t>Met Cookie Sales Target of 5 Tins per Guide (Sec 1 to 3) and Adult Leader</t>
  </si>
  <si>
    <t>4 tins</t>
  </si>
  <si>
    <t>3 points</t>
  </si>
  <si>
    <t xml:space="preserve">2 or 3 tins </t>
  </si>
  <si>
    <t>2 points</t>
  </si>
  <si>
    <t>1 tin</t>
  </si>
  <si>
    <t>1 point</t>
  </si>
  <si>
    <t>Amount Collected</t>
  </si>
  <si>
    <t>Av. Amount per Guide and Adult Leader</t>
  </si>
  <si>
    <t>$10 - $20</t>
  </si>
  <si>
    <t>more than $20</t>
  </si>
  <si>
    <t>capped at 10 points</t>
  </si>
  <si>
    <t>F.</t>
  </si>
  <si>
    <t>Guide Progress</t>
  </si>
  <si>
    <t>President Guide Award</t>
  </si>
  <si>
    <t>awardees</t>
  </si>
  <si>
    <t>Baden Powell Award</t>
  </si>
  <si>
    <t>Gold Badge</t>
  </si>
  <si>
    <t>Silver Badge</t>
  </si>
  <si>
    <t>Bronze Badge</t>
  </si>
  <si>
    <t>Guide Interest</t>
  </si>
  <si>
    <t>Name of Tester</t>
  </si>
  <si>
    <t>No. of Awardees</t>
  </si>
  <si>
    <t>Total number of proficiency/interest badges</t>
  </si>
  <si>
    <t>G1.</t>
  </si>
  <si>
    <t>Participation (Winning and Non-winning)</t>
  </si>
  <si>
    <t>No. of Competition</t>
  </si>
  <si>
    <t>For each competition the no. of competition is 1 regardless of the no. of teams taking part.</t>
  </si>
  <si>
    <t xml:space="preserve">Division Competitions </t>
  </si>
  <si>
    <t>competitions</t>
  </si>
  <si>
    <t xml:space="preserve">Headquarter Competitions </t>
  </si>
  <si>
    <t>G2.</t>
  </si>
  <si>
    <t>Achievement / Competitions Won</t>
  </si>
  <si>
    <t>Merit</t>
  </si>
  <si>
    <t>Bronze</t>
  </si>
  <si>
    <t>Silver</t>
  </si>
  <si>
    <t xml:space="preserve">Gold </t>
  </si>
  <si>
    <t>Division Competition</t>
  </si>
  <si>
    <t>Gold</t>
  </si>
  <si>
    <t xml:space="preserve">Headquarter Competition </t>
  </si>
  <si>
    <t>capped at 15 points</t>
  </si>
  <si>
    <t>INITIATIVES (by Guides)</t>
  </si>
  <si>
    <t>No. of projects</t>
  </si>
  <si>
    <t>GRAND TOTAL</t>
  </si>
  <si>
    <t>Prepared and Checked by:</t>
  </si>
  <si>
    <t>Name &amp; Signature of Captain / Date</t>
  </si>
  <si>
    <t>Name &amp; Signature of CCA HOD / Date</t>
  </si>
  <si>
    <t>No.of Guides
(Sec 1 to 5)</t>
  </si>
  <si>
    <t>max. 2 pts for avg of 1 briefing/meeting per Adult Leader</t>
  </si>
  <si>
    <t xml:space="preserve">No. of warranted Guiders </t>
  </si>
  <si>
    <t>Notes</t>
  </si>
  <si>
    <t>Carried out? 
(Y or N)</t>
  </si>
  <si>
    <t>Gadget-making</t>
  </si>
  <si>
    <t>Campfire</t>
  </si>
  <si>
    <t>Outdoor cooking using punk and kindling</t>
  </si>
  <si>
    <t>Wide game</t>
  </si>
  <si>
    <t>Craft</t>
  </si>
  <si>
    <t>Set ceremonies</t>
  </si>
  <si>
    <t>Enrolment ceremony</t>
  </si>
  <si>
    <t>Enrichment activities (excl Craftwork) are to be from different categories.</t>
  </si>
  <si>
    <t>0 pts</t>
  </si>
  <si>
    <t xml:space="preserve">Select Y (Yes) or N(No) from the drop-down list  </t>
  </si>
  <si>
    <t>World Thinking Day</t>
  </si>
  <si>
    <t>4 points for hosting school. Claim only when hosting a major division event such as Division Day or decentralized World Thinking Day</t>
  </si>
  <si>
    <r>
      <t>Division Meetings</t>
    </r>
    <r>
      <rPr>
        <b/>
        <u/>
        <sz val="8"/>
        <rFont val="Arial"/>
        <family val="2"/>
      </rPr>
      <t xml:space="preserve"> </t>
    </r>
    <r>
      <rPr>
        <b/>
        <u/>
        <sz val="8"/>
        <color indexed="10"/>
        <rFont val="Arial"/>
        <family val="2"/>
      </rPr>
      <t>(does not include briefings for competitions or planning sessions or committee meetings)</t>
    </r>
  </si>
  <si>
    <r>
      <t>No. of Guides (Sec 1 - 5) who have attendance 75% and above</t>
    </r>
    <r>
      <rPr>
        <sz val="9"/>
        <rFont val="Arial"/>
        <family val="2"/>
      </rPr>
      <t xml:space="preserve"> (as reflected in the Cockpit records)</t>
    </r>
  </si>
  <si>
    <r>
      <t>Total no. of Guides (Sec 1 - 5) in the Company</t>
    </r>
    <r>
      <rPr>
        <sz val="9"/>
        <rFont val="Arial"/>
        <family val="2"/>
      </rPr>
      <t xml:space="preserve"> (as reflected in the Cockpit records)</t>
    </r>
  </si>
  <si>
    <r>
      <t>Formal roll call which consists of roll call, inspection,horseshoe and colours during Unit Meetings</t>
    </r>
    <r>
      <rPr>
        <i/>
        <sz val="9"/>
        <rFont val="Arial"/>
        <family val="2"/>
      </rPr>
      <t xml:space="preserve"> (at least thrice a year)</t>
    </r>
  </si>
  <si>
    <r>
      <t>Name of Proficiency/Interest Badge</t>
    </r>
    <r>
      <rPr>
        <b/>
        <sz val="11"/>
        <color indexed="53"/>
        <rFont val="Arial"/>
        <family val="2"/>
      </rPr>
      <t xml:space="preserve"> </t>
    </r>
  </si>
  <si>
    <r>
      <t xml:space="preserve">Division Competition </t>
    </r>
    <r>
      <rPr>
        <i/>
        <sz val="11"/>
        <rFont val="Arial"/>
        <family val="2"/>
      </rPr>
      <t>(Specify the name of the competition)</t>
    </r>
  </si>
  <si>
    <r>
      <t xml:space="preserve">Headquarter Competition </t>
    </r>
    <r>
      <rPr>
        <i/>
        <sz val="11"/>
        <rFont val="Arial"/>
        <family val="2"/>
      </rPr>
      <t>(Specify the name of the competition)</t>
    </r>
  </si>
  <si>
    <r>
      <t xml:space="preserve">Division Competition </t>
    </r>
    <r>
      <rPr>
        <i/>
        <sz val="11"/>
        <rFont val="Arial"/>
        <family val="2"/>
      </rPr>
      <t>(Specify the name of the Competition)</t>
    </r>
  </si>
  <si>
    <t>Activity / Event / Committee</t>
  </si>
  <si>
    <t>Trainer / Tester</t>
  </si>
  <si>
    <t>HQ Events / Activities Resource Personnel</t>
  </si>
  <si>
    <t>Activity / Event</t>
  </si>
  <si>
    <t>School / National event</t>
  </si>
  <si>
    <t>min 5 participating Guides in order to get 2 points. Exception for hosting school during major division event such as Division Day or decentralized World Thinking Day</t>
  </si>
  <si>
    <t>4 points for hosting school. Must be a major division event such as Division Day or decentralized World Thinking Day</t>
  </si>
  <si>
    <t>HQ Activity / Event</t>
  </si>
  <si>
    <t>HQ-Initiated Donations</t>
  </si>
  <si>
    <t>E.g. donation cards, ticket sales
Does not include cookies sales or World Thinking Day collection</t>
  </si>
  <si>
    <t>UNIT ATTAINMENT</t>
  </si>
  <si>
    <t>Guide Badge Scheme</t>
  </si>
  <si>
    <t>Guide NYAA Scheme</t>
  </si>
  <si>
    <t>Guider Attainment</t>
  </si>
  <si>
    <t>Asia Pacific Leadership Award</t>
  </si>
  <si>
    <t>Long Service Award</t>
  </si>
  <si>
    <t>WORKSHEET SUBMISSION TOTAL</t>
  </si>
  <si>
    <t>UNIT BONUS Attainment</t>
  </si>
  <si>
    <t>*</t>
  </si>
  <si>
    <t xml:space="preserve">Leadership </t>
  </si>
  <si>
    <t>Recruitment increment YOY</t>
  </si>
  <si>
    <t>max 12 points</t>
  </si>
  <si>
    <t>Unit Attainment</t>
  </si>
  <si>
    <t>Attained</t>
  </si>
  <si>
    <t>Each category has a score:</t>
  </si>
  <si>
    <t>Palm Leaf Award/Clover Award</t>
  </si>
  <si>
    <t>No. of awardees</t>
  </si>
  <si>
    <t>Name of awardees</t>
  </si>
  <si>
    <t xml:space="preserve">No of new recuits in year </t>
  </si>
  <si>
    <t>Sub Total</t>
  </si>
  <si>
    <t>=&gt;</t>
  </si>
  <si>
    <t>All figures reflected are for 1st January to 31st December of the year of assessment.</t>
  </si>
  <si>
    <t xml:space="preserve">Award Achieved </t>
  </si>
  <si>
    <t xml:space="preserve">Select Y (Yes) or N(No) from the drop-down list under Column Q </t>
  </si>
  <si>
    <t>FOR YEAR OF ASSESSMENT</t>
  </si>
  <si>
    <t>max at 3 points</t>
  </si>
  <si>
    <t>WAGGGS website: https://www.wagggs.org/en/</t>
  </si>
  <si>
    <t xml:space="preserve">YEAR OF ASSESSMENT: </t>
  </si>
  <si>
    <t>The 2019 revision takes into account the new WAGGGS Leadership Mindsets.</t>
  </si>
  <si>
    <t>For schools with more than one company, schools can choose to submit one application for each company/school.</t>
  </si>
  <si>
    <t>Leading in Context</t>
  </si>
  <si>
    <t>At least 5 Guides are to be involved in participating/conducting a WAGGGS badge</t>
  </si>
  <si>
    <t>Leading for Girls' Empowerment</t>
  </si>
  <si>
    <t>At least 5 Guides involved in conducting an Advocacy Project with a minimum of 3 sessions</t>
  </si>
  <si>
    <t>Leading for Impact</t>
  </si>
  <si>
    <t>Leading for Innovation</t>
  </si>
  <si>
    <t>At least 5 Guides involved in an innovation project</t>
  </si>
  <si>
    <t>Leading Relationships</t>
  </si>
  <si>
    <t>Max Total 100</t>
  </si>
  <si>
    <t>Asia Pacific Region Appreciation Award</t>
  </si>
  <si>
    <t>The planning/training session can only take up a maximum of 1 session.</t>
  </si>
  <si>
    <t>To recognise the Unit who conduct activities and role model the WAGGGS Leadership Mindsets</t>
  </si>
  <si>
    <t>Max Points</t>
  </si>
  <si>
    <t>Flag raising ceremony (specify how often the Guides carry out this duty )</t>
  </si>
  <si>
    <r>
      <t xml:space="preserve">Overseas Services </t>
    </r>
    <r>
      <rPr>
        <sz val="11"/>
        <color indexed="10"/>
        <rFont val="Arial"/>
        <family val="2"/>
      </rPr>
      <t>(State activity, and name(s) of Guiders involved)</t>
    </r>
  </si>
  <si>
    <t>Fully Warranted Guiders</t>
  </si>
  <si>
    <t>Completion Date</t>
  </si>
  <si>
    <t>Online Submission Date</t>
  </si>
  <si>
    <t>Project Online Submission Name</t>
  </si>
  <si>
    <t xml:space="preserve">Advocacy is an activity by an individual or group which aims to influence those in the position of power (a key decision maker). 
Advocacy is also about standing up for an issue or cause you believe in. 
Advocacy is not solely awareness raising. It may only  be a part of the advocacy activity.
Advocacy Toolkit: https://www.wagggs.org/en/resources/advocacy-toolkit-speak-out-her-world/ </t>
  </si>
  <si>
    <t>At least 5 Guides collaborating with at least 5 participants from another CCA/Brownie Unit/Guide Unit to create an impact with a minimum of 3 sessions with at least 1 interaction of 3 hours</t>
  </si>
  <si>
    <t>^Impact is defined as making an impact to Guiding, the community or the world. 
Make reference to: https://www.wagggs.org/documents/300/BeTheChange.pdf</t>
  </si>
  <si>
    <t>Guider(s) achieving LSA/Palm Leaf/other GGS or WAGGGS awards. capped at 1 point</t>
  </si>
  <si>
    <t>* Project name should coincide with that submitted with online reflection.</t>
  </si>
  <si>
    <t>Y</t>
  </si>
  <si>
    <t>N</t>
  </si>
  <si>
    <t>Total for Services:  Adult Leader</t>
  </si>
  <si>
    <t>Total for Services:  Guides</t>
  </si>
  <si>
    <t>Girl Guides Singapore (GGS) acknowledges the need for the Association to recognize good and effective Units.</t>
  </si>
  <si>
    <t>This award hopes to encourage Units to strive hard to make their Units the best that they can be.</t>
  </si>
  <si>
    <t>At the same time, it is to encourage Units to show others in their school community that they have achieved a standard recognised by GGS.</t>
  </si>
  <si>
    <t>The Puan Noor Aishah Award (PNAA) scheme was implemented in year 2000.</t>
  </si>
  <si>
    <t>This award is presented annually to all Units who have fulfilled the criteria set out by Girl Guides Singapore.</t>
  </si>
  <si>
    <t>70% to 79%</t>
  </si>
  <si>
    <t>80% to 89%</t>
  </si>
  <si>
    <t>The Guide Branch Commissioner will approve the application and inform the units the results of their submission by March annually.</t>
  </si>
  <si>
    <r>
      <t xml:space="preserve">All documents and evidences are to be submitted via the online platform </t>
    </r>
    <r>
      <rPr>
        <b/>
        <sz val="11"/>
        <color rgb="FFFF0000"/>
        <rFont val="Calibri"/>
        <family val="2"/>
        <scheme val="minor"/>
      </rPr>
      <t>by 5 pm on</t>
    </r>
  </si>
  <si>
    <t>All successful Units will be presented with the Puan Noor Aishah Award on the designated day by GGS.</t>
  </si>
  <si>
    <t>To recognize the active participation of Guides in their Unit.</t>
  </si>
  <si>
    <t xml:space="preserve">Services rendered by the Unit and the Adult Leader(s) for the year. </t>
  </si>
  <si>
    <t>To recognize the involvement of all Adult Leader(s).</t>
  </si>
  <si>
    <t>Participation in competitions by the Unit for the year.</t>
  </si>
  <si>
    <t>To recognise the Unit's good practices</t>
  </si>
  <si>
    <t>[Impt: Submit HQ Membership Form]</t>
  </si>
  <si>
    <t>VIII</t>
  </si>
  <si>
    <t>(Do not claim for hosting school and committee member together)</t>
  </si>
  <si>
    <t>Refers only to Camps organised by Unit. 
Does not include HQ organised camps.</t>
  </si>
  <si>
    <t>PGA-related activities (as participants, not candidates)</t>
  </si>
  <si>
    <t>No points for serving as judge for competitions even when organizers insist that participating units send in one or two Adult Leaders as judges.</t>
  </si>
  <si>
    <t>2 points for committee member regardless of how many Adult Leaders are in the committee</t>
  </si>
  <si>
    <t>cap at max of average 4 badges per Guide</t>
  </si>
  <si>
    <t>All badges to be counted should be purchased within the Year of Assessment.</t>
  </si>
  <si>
    <t>All Guiders in the unit are warranted. capped at 1 point</t>
  </si>
  <si>
    <t>Units recruited 5% more than the previous year. capped at 1 point</t>
  </si>
  <si>
    <t>max 2 pts for avg of 1 training per adult leader</t>
  </si>
  <si>
    <t>2 points if min 2 Guides attend. Otherwise fraction of 2</t>
  </si>
  <si>
    <t>2 points if min 4 Guides attend. Otherwise fraction of 4</t>
  </si>
  <si>
    <t>Claim only for 1 Adult Leader for each Event/Committee regardless of the number of Adult Leaders involved.
For SYF/ NDP/Camps, the Adult Leader must have served min. 3 sessions of SYF/NDP duties, or the duration of the camp.
Camp Resource Personnel refers to Adult Leaders who serve as CC, QM, FA etc at major HQ camps such as Camp Challenge, or International Camp or National Camp and the same Adult Leader must have served min. 3  days during the duration of the camp.</t>
  </si>
  <si>
    <t>Max 2 points for participation.</t>
  </si>
  <si>
    <t xml:space="preserve">Submission for: </t>
  </si>
  <si>
    <t>school</t>
  </si>
  <si>
    <t>Company:</t>
  </si>
  <si>
    <t>company</t>
  </si>
  <si>
    <t>Day Camp</t>
  </si>
  <si>
    <t>Date(s)</t>
  </si>
  <si>
    <t>Overseas International Camp/Event</t>
  </si>
  <si>
    <t xml:space="preserve">Specify the name of the Overseas Camp/Event </t>
  </si>
  <si>
    <t>min 1 participating Guide in order to get 1 point</t>
  </si>
  <si>
    <t>min 1 participating Guide in order to get 1 point.</t>
  </si>
  <si>
    <t>Hosting School</t>
  </si>
  <si>
    <t>Campsite cleaning (min. 5 Guides)</t>
  </si>
  <si>
    <t xml:space="preserve">Guide Shop (min. 5 Guides) </t>
  </si>
  <si>
    <t>min 2 participating Guide in order to get 1 point</t>
  </si>
  <si>
    <t>No. of Days</t>
  </si>
  <si>
    <t>Refers only to Camps organised by unit, 
Does not include HQ organised camps.</t>
  </si>
  <si>
    <t>max 4 pts if all Adult Leaders turn up for AGM or Conference. Otherwise avg across no. of total Adult Leaders</t>
  </si>
  <si>
    <t>The 2021 revision takes into account the changes required due to the COVID-19 Singapore safe management measures (SMM).</t>
  </si>
  <si>
    <t>Any camps which have less than 50% participation rate of Sec 1-3 members throughout the year of assessment will not be counted for PNA computation.</t>
  </si>
  <si>
    <t>Does not include Inter-UG camps or CCA Leaders Training Camp unless participation rate is at least half of Sec 1 - 3 members throughout the year of assessment</t>
  </si>
  <si>
    <t>Cummulative Participation rate when less than 50% of Sec 1 to Sec 3 membership for the year, to select 'N'</t>
  </si>
  <si>
    <t>* Units must carry out projects from 3 different categories to earn maximum points.
* At the end of each project, a reflection must be submitted via the online platform (https://tinyurl.com/guideinitiative) in any form of media within a month of completion of the project.</t>
  </si>
  <si>
    <t>At least 5 Guides involved in a service learning project to the same social service agencies (SSA) with a min of 3 sessions. If other agencies, do clarify with the Guide Branch Commissioner before proceeding.</t>
  </si>
  <si>
    <r>
      <t>Unit Organized Activities</t>
    </r>
    <r>
      <rPr>
        <b/>
        <i/>
        <sz val="9"/>
        <rFont val="Arial"/>
        <family val="2"/>
      </rPr>
      <t xml:space="preserve"> (Each activity must have a cummulative participation rate of at least 50% of Sec 1 to Sec 3 membership for the year)</t>
    </r>
  </si>
  <si>
    <t>(Submit official verification from NYAA Council)</t>
  </si>
  <si>
    <t>(Updated)</t>
  </si>
  <si>
    <t>Please work off using this latest copy.</t>
  </si>
  <si>
    <t xml:space="preserve">Award Achieved by the </t>
  </si>
  <si>
    <t>The 2024 revision reverts to pre-COVID 19 criteria before Singapore Safe Management Measures (SMM) were put in place. The levels of achievement were also reverted to those used pre-COVID.</t>
  </si>
  <si>
    <t>Updated 2024</t>
  </si>
  <si>
    <t>[min. 2 days consecutively, including at least 1 outdoor activity]</t>
  </si>
  <si>
    <t>Camping Under Tent</t>
  </si>
  <si>
    <t xml:space="preserve">[min. 3 days and 2 nights, including at least 1 outdoor activity and 1 cooked meal *outdoor cooking not considered] </t>
  </si>
  <si>
    <t>Camping Under Canvas</t>
  </si>
  <si>
    <t xml:space="preserve">[min. 3 days and 2 nights using canvas tents, tent gadgets, kitchen shelter and kitchen dresser, including cooking 2 meals in kitchen shelter] </t>
  </si>
  <si>
    <t>(SUBMISSION IN 2026)</t>
  </si>
  <si>
    <t>The latest updated working sheet (File name: PNAA Guides YoA 2025) is available from the GGS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</si>
</sst>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_);[Red]\(&quot;$&quot;#,##0\)"/>
    <numFmt numFmtId="165" formatCode="_(* #,##0_);_(* \(#,##0\);_(* &quot;-&quot;_);_(@_)"/>
    <numFmt numFmtId="166" formatCode="_(&quot;$&quot;* #,##0.00_);_(&quot;$&quot;* \(#,##0.00\);_(&quot;$&quot;* &quot;-&quot;??_);_(@_)"/>
    <numFmt numFmtId="167" formatCode="#,##0.0_);\(#,##0.0\)"/>
    <numFmt numFmtId="168" formatCode="0.0"/>
    <numFmt numFmtId="169" formatCode="[$-14809]d/m/yyyy;@"/>
    <numFmt numFmtId="170" formatCode="0.0%"/>
    <numFmt numFmtId="171" formatCode="[$-409]d\-mmm;@"/>
    <numFmt numFmtId="172" formatCode="[$-409]d\-mmm\-yy;@"/>
    <numFmt numFmtId="173" formatCode="[$-F800]dd\ mmmm\ yyyy;@"/>
    <numFmt numFmtId="174" formatCode="[$-409]dd\ mmm\ yy\ h:mm\ AM/PM;@"/>
  </numFmts>
  <fonts count="60"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sz val="14"/>
      <name val="Arial"/>
      <family val="2"/>
    </font>
    <font>
      <u/>
      <sz val="10"/>
      <color indexed="12"/>
      <name val="Arial"/>
      <family val="2"/>
    </font>
    <font>
      <u/>
      <sz val="12"/>
      <color indexed="12"/>
      <name val="Arial"/>
      <family val="2"/>
    </font>
    <font>
      <sz val="11"/>
      <name val="Arial"/>
      <family val="2"/>
    </font>
    <font>
      <i/>
      <sz val="11"/>
      <color indexed="10"/>
      <name val="Arial"/>
      <family val="2"/>
    </font>
    <font>
      <sz val="12"/>
      <name val="Arial"/>
      <family val="2"/>
    </font>
    <font>
      <sz val="9"/>
      <name val="Arial"/>
      <family val="2"/>
    </font>
    <font>
      <b/>
      <sz val="14"/>
      <color indexed="12"/>
      <name val="Arial"/>
      <family val="2"/>
    </font>
    <font>
      <b/>
      <sz val="14"/>
      <name val="Arial"/>
      <family val="2"/>
    </font>
    <font>
      <b/>
      <sz val="11"/>
      <name val="Arial"/>
      <family val="2"/>
    </font>
    <font>
      <sz val="10"/>
      <color indexed="10"/>
      <name val="Arial"/>
      <family val="2"/>
    </font>
    <font>
      <sz val="11"/>
      <color theme="1"/>
      <name val="Arial"/>
      <family val="2"/>
    </font>
    <font>
      <b/>
      <vertAlign val="superscript"/>
      <sz val="9"/>
      <color rgb="FFFF0000"/>
      <name val="Arial"/>
      <family val="2"/>
    </font>
    <font>
      <b/>
      <i/>
      <sz val="11"/>
      <name val="Arial"/>
      <family val="2"/>
    </font>
    <font>
      <b/>
      <sz val="8"/>
      <color indexed="10"/>
      <name val="Arial"/>
      <family val="2"/>
    </font>
    <font>
      <b/>
      <sz val="6"/>
      <color rgb="FFFF0000"/>
      <name val="Arial"/>
      <family val="2"/>
    </font>
    <font>
      <sz val="11"/>
      <color indexed="10"/>
      <name val="Arial"/>
      <family val="2"/>
    </font>
    <font>
      <u/>
      <sz val="11"/>
      <name val="Arial"/>
      <family val="2"/>
    </font>
    <font>
      <b/>
      <u/>
      <sz val="8"/>
      <name val="Arial"/>
      <family val="2"/>
    </font>
    <font>
      <b/>
      <u/>
      <sz val="8"/>
      <color indexed="10"/>
      <name val="Arial"/>
      <family val="2"/>
    </font>
    <font>
      <sz val="11"/>
      <color rgb="FFFF0000"/>
      <name val="Arial"/>
      <family val="2"/>
    </font>
    <font>
      <i/>
      <sz val="11"/>
      <name val="Arial"/>
      <family val="2"/>
    </font>
    <font>
      <i/>
      <sz val="9"/>
      <name val="Arial"/>
      <family val="2"/>
    </font>
    <font>
      <b/>
      <i/>
      <sz val="9"/>
      <name val="Arial"/>
      <family val="2"/>
    </font>
    <font>
      <i/>
      <u/>
      <sz val="11"/>
      <name val="Arial"/>
      <family val="2"/>
    </font>
    <font>
      <b/>
      <i/>
      <sz val="11"/>
      <color indexed="10"/>
      <name val="Arial"/>
      <family val="2"/>
    </font>
    <font>
      <b/>
      <u/>
      <sz val="11"/>
      <name val="Arial"/>
      <family val="2"/>
    </font>
    <font>
      <i/>
      <sz val="11"/>
      <color rgb="FFFF0000"/>
      <name val="Arial"/>
      <family val="2"/>
    </font>
    <font>
      <b/>
      <sz val="11"/>
      <color indexed="53"/>
      <name val="Arial"/>
      <family val="2"/>
    </font>
    <font>
      <b/>
      <sz val="9"/>
      <name val="Arial"/>
      <family val="2"/>
    </font>
    <font>
      <b/>
      <sz val="18"/>
      <name val="Arial"/>
      <family val="2"/>
    </font>
    <font>
      <b/>
      <sz val="14"/>
      <color rgb="FF00B050"/>
      <name val="Arial"/>
      <family val="2"/>
    </font>
    <font>
      <b/>
      <sz val="16"/>
      <color rgb="FF00B050"/>
      <name val="Arial"/>
      <family val="2"/>
    </font>
    <font>
      <b/>
      <sz val="8"/>
      <name val="Arial"/>
      <family val="2"/>
    </font>
    <font>
      <b/>
      <sz val="18"/>
      <color rgb="FF002060"/>
      <name val="Arial"/>
      <family val="2"/>
    </font>
    <font>
      <b/>
      <sz val="16"/>
      <color rgb="FFFF0000"/>
      <name val="Arial"/>
      <family val="2"/>
    </font>
    <font>
      <b/>
      <sz val="12"/>
      <color rgb="FFFF0000"/>
      <name val="Calibri"/>
      <family val="2"/>
      <scheme val="minor"/>
    </font>
    <font>
      <b/>
      <vertAlign val="superscript"/>
      <sz val="11"/>
      <color rgb="FFFF0000"/>
      <name val="Arial"/>
      <family val="2"/>
    </font>
    <font>
      <sz val="11"/>
      <color rgb="FF002060"/>
      <name val="Arial"/>
      <family val="2"/>
    </font>
    <font>
      <b/>
      <sz val="8"/>
      <color rgb="FF0432FF"/>
      <name val="Arial"/>
      <family val="2"/>
    </font>
    <font>
      <sz val="8"/>
      <color rgb="FF0432FF"/>
      <name val="Arial"/>
      <family val="2"/>
    </font>
    <font>
      <b/>
      <sz val="11"/>
      <name val="Calibri"/>
      <family val="2"/>
      <scheme val="minor"/>
    </font>
    <font>
      <sz val="11"/>
      <name val="Calibri"/>
      <family val="2"/>
      <scheme val="minor"/>
    </font>
    <font>
      <b/>
      <sz val="11"/>
      <color rgb="FFFF0000"/>
      <name val="Calibri"/>
      <family val="2"/>
      <scheme val="minor"/>
    </font>
    <font>
      <b/>
      <sz val="11"/>
      <color theme="1"/>
      <name val="Calibri"/>
      <family val="2"/>
      <scheme val="minor"/>
    </font>
    <font>
      <sz val="4"/>
      <color theme="1"/>
      <name val="Calibri"/>
      <family val="2"/>
      <scheme val="minor"/>
    </font>
    <font>
      <b/>
      <vertAlign val="superscript"/>
      <sz val="10"/>
      <color rgb="FFFF0000"/>
      <name val="Arial"/>
      <family val="2"/>
    </font>
    <font>
      <vertAlign val="superscript"/>
      <sz val="9"/>
      <name val="Arial"/>
      <family val="2"/>
    </font>
    <font>
      <sz val="10"/>
      <color theme="1"/>
      <name val="Calibri"/>
      <family val="2"/>
      <scheme val="minor"/>
    </font>
    <font>
      <sz val="10"/>
      <color theme="1"/>
      <name val="Arial"/>
      <family val="2"/>
    </font>
    <font>
      <b/>
      <sz val="9"/>
      <color theme="1"/>
      <name val="Calibri"/>
      <family val="2"/>
      <scheme val="minor"/>
    </font>
    <font>
      <b/>
      <i/>
      <sz val="10"/>
      <name val="Arial"/>
      <family val="2"/>
    </font>
    <font>
      <b/>
      <sz val="10"/>
      <color rgb="FF0432FF"/>
      <name val="Arial"/>
      <family val="2"/>
    </font>
    <font>
      <b/>
      <sz val="8"/>
      <color rgb="FF7030A0"/>
      <name val="Arial"/>
      <family val="2"/>
    </font>
    <font>
      <b/>
      <sz val="9"/>
      <color rgb="FF7030A0"/>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8" tint="0.39997558519241921"/>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top/>
      <bottom/>
      <diagonal/>
    </border>
  </borders>
  <cellStyleXfs count="4">
    <xf numFmtId="0" fontId="0" fillId="0" borderId="0"/>
    <xf numFmtId="166"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302">
    <xf numFmtId="0" fontId="0" fillId="0" borderId="0" xfId="0"/>
    <xf numFmtId="0" fontId="2" fillId="0" borderId="0" xfId="0" applyFont="1"/>
    <xf numFmtId="0" fontId="3" fillId="0" borderId="0" xfId="0" applyFont="1"/>
    <xf numFmtId="0" fontId="4" fillId="0" borderId="0" xfId="0" applyFont="1"/>
    <xf numFmtId="0" fontId="38" fillId="0" borderId="0" xfId="0" applyFont="1"/>
    <xf numFmtId="0" fontId="40" fillId="0" borderId="0" xfId="0" applyFont="1" applyAlignment="1">
      <alignment horizontal="center"/>
    </xf>
    <xf numFmtId="1" fontId="10" fillId="2" borderId="2" xfId="0" applyNumberFormat="1"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171" fontId="8" fillId="2" borderId="2" xfId="0" quotePrefix="1" applyNumberFormat="1" applyFont="1" applyFill="1" applyBorder="1" applyAlignment="1" applyProtection="1">
      <alignment horizontal="center" vertical="center"/>
      <protection locked="0"/>
    </xf>
    <xf numFmtId="171" fontId="8" fillId="2" borderId="15" xfId="0" quotePrefix="1" applyNumberFormat="1" applyFont="1" applyFill="1" applyBorder="1" applyAlignment="1" applyProtection="1">
      <alignment horizontal="center" vertical="center"/>
      <protection locked="0"/>
    </xf>
    <xf numFmtId="0" fontId="46" fillId="0" borderId="0" xfId="0" applyFont="1"/>
    <xf numFmtId="0" fontId="47" fillId="0" borderId="0" xfId="0" applyFont="1"/>
    <xf numFmtId="0" fontId="0" fillId="0" borderId="0" xfId="0" applyAlignment="1">
      <alignment horizontal="center"/>
    </xf>
    <xf numFmtId="0" fontId="49" fillId="0" borderId="0" xfId="0" applyFont="1" applyAlignment="1">
      <alignment horizontal="center"/>
    </xf>
    <xf numFmtId="0" fontId="49" fillId="0" borderId="0" xfId="0" applyFont="1"/>
    <xf numFmtId="0" fontId="0" fillId="0" borderId="0" xfId="0" quotePrefix="1" applyAlignment="1">
      <alignment horizontal="center"/>
    </xf>
    <xf numFmtId="0" fontId="8" fillId="5" borderId="4"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50" fillId="0" borderId="0" xfId="0" applyFont="1"/>
    <xf numFmtId="0" fontId="4" fillId="0" borderId="0" xfId="0" applyFont="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vertical="center" wrapText="1"/>
      <protection hidden="1"/>
    </xf>
    <xf numFmtId="0" fontId="5" fillId="0" borderId="0" xfId="0" applyFont="1" applyAlignment="1" applyProtection="1">
      <alignment horizontal="center" vertical="center"/>
      <protection hidden="1"/>
    </xf>
    <xf numFmtId="165" fontId="5" fillId="0" borderId="0" xfId="0" applyNumberFormat="1" applyFont="1" applyAlignment="1" applyProtection="1">
      <alignment horizontal="center" vertical="center"/>
      <protection hidden="1"/>
    </xf>
    <xf numFmtId="0" fontId="4" fillId="0" borderId="0" xfId="0" applyFont="1" applyAlignment="1" applyProtection="1">
      <alignment vertical="center" wrapText="1"/>
      <protection hidden="1"/>
    </xf>
    <xf numFmtId="0" fontId="8"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165" fontId="4" fillId="0" borderId="0" xfId="0" applyNumberFormat="1" applyFont="1" applyAlignment="1" applyProtection="1">
      <alignment horizontal="center" vertical="center"/>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165" fontId="8" fillId="0" borderId="0" xfId="0" applyNumberFormat="1" applyFont="1" applyAlignment="1" applyProtection="1">
      <alignment horizontal="center" vertical="center"/>
      <protection hidden="1"/>
    </xf>
    <xf numFmtId="0" fontId="14" fillId="0" borderId="0" xfId="0" applyFont="1" applyAlignment="1" applyProtection="1">
      <alignment vertical="center"/>
      <protection hidden="1"/>
    </xf>
    <xf numFmtId="0" fontId="8" fillId="0" borderId="0" xfId="0" applyFont="1" applyAlignment="1" applyProtection="1">
      <alignment vertical="center"/>
      <protection hidden="1"/>
    </xf>
    <xf numFmtId="165" fontId="8" fillId="0" borderId="0" xfId="0" applyNumberFormat="1" applyFont="1" applyAlignment="1" applyProtection="1">
      <alignment vertical="center"/>
      <protection hidden="1"/>
    </xf>
    <xf numFmtId="165" fontId="14" fillId="0" borderId="0" xfId="0" applyNumberFormat="1" applyFont="1" applyAlignment="1" applyProtection="1">
      <alignment horizontal="right" vertical="center"/>
      <protection hidden="1"/>
    </xf>
    <xf numFmtId="0" fontId="8" fillId="0" borderId="0" xfId="0" applyFont="1" applyAlignment="1" applyProtection="1">
      <alignment vertical="center" wrapText="1"/>
      <protection hidden="1"/>
    </xf>
    <xf numFmtId="0" fontId="14" fillId="0" borderId="0" xfId="0" applyFont="1" applyAlignment="1" applyProtection="1">
      <alignment horizontal="center" vertical="center"/>
      <protection hidden="1"/>
    </xf>
    <xf numFmtId="0" fontId="14" fillId="0" borderId="0" xfId="0" applyFont="1" applyAlignment="1" applyProtection="1">
      <alignment horizontal="left" vertical="center" wrapText="1"/>
      <protection hidden="1"/>
    </xf>
    <xf numFmtId="0" fontId="8" fillId="0" borderId="0" xfId="0" applyFont="1" applyAlignment="1" applyProtection="1">
      <alignment horizontal="left" vertical="center"/>
      <protection hidden="1"/>
    </xf>
    <xf numFmtId="0" fontId="8" fillId="0" borderId="3" xfId="0" applyFont="1" applyBorder="1" applyAlignment="1" applyProtection="1">
      <alignment vertical="center"/>
      <protection hidden="1"/>
    </xf>
    <xf numFmtId="0" fontId="15" fillId="0" borderId="0" xfId="0" applyFont="1" applyAlignment="1" applyProtection="1">
      <alignment horizontal="right" vertical="center"/>
      <protection hidden="1"/>
    </xf>
    <xf numFmtId="0" fontId="51" fillId="0" borderId="0" xfId="0" applyFont="1" applyAlignment="1" applyProtection="1">
      <alignment horizontal="right" vertical="center"/>
      <protection hidden="1"/>
    </xf>
    <xf numFmtId="0" fontId="14" fillId="0" borderId="0" xfId="0" applyFont="1" applyAlignment="1" applyProtection="1">
      <alignment horizontal="left" vertical="center"/>
      <protection hidden="1"/>
    </xf>
    <xf numFmtId="0" fontId="8" fillId="0" borderId="0" xfId="0" applyFont="1" applyAlignment="1" applyProtection="1">
      <alignment horizontal="right" vertical="center"/>
      <protection hidden="1"/>
    </xf>
    <xf numFmtId="1" fontId="45" fillId="0" borderId="0" xfId="0" applyNumberFormat="1" applyFont="1" applyAlignment="1" applyProtection="1">
      <alignment vertical="center" wrapText="1"/>
      <protection hidden="1"/>
    </xf>
    <xf numFmtId="0" fontId="3" fillId="0" borderId="0" xfId="0" applyFont="1" applyAlignment="1" applyProtection="1">
      <alignment vertical="center"/>
      <protection hidden="1"/>
    </xf>
    <xf numFmtId="0" fontId="16" fillId="0" borderId="0" xfId="0" applyFont="1" applyAlignment="1" applyProtection="1">
      <alignment vertical="center"/>
      <protection hidden="1"/>
    </xf>
    <xf numFmtId="1" fontId="10" fillId="0" borderId="0" xfId="0" applyNumberFormat="1" applyFont="1" applyAlignment="1" applyProtection="1">
      <alignment horizontal="center" vertical="center"/>
      <protection hidden="1"/>
    </xf>
    <xf numFmtId="0" fontId="8" fillId="0" borderId="0" xfId="0" applyFont="1" applyAlignment="1" applyProtection="1">
      <alignment horizontal="left" vertical="center" wrapText="1"/>
      <protection hidden="1"/>
    </xf>
    <xf numFmtId="1" fontId="8" fillId="0" borderId="0" xfId="0" applyNumberFormat="1" applyFont="1" applyAlignment="1" applyProtection="1">
      <alignment horizontal="center" vertical="center"/>
      <protection hidden="1"/>
    </xf>
    <xf numFmtId="0" fontId="18" fillId="0" borderId="0" xfId="0" applyFont="1" applyAlignment="1" applyProtection="1">
      <alignment vertical="center"/>
      <protection hidden="1"/>
    </xf>
    <xf numFmtId="165" fontId="19" fillId="0" borderId="0" xfId="0" applyNumberFormat="1" applyFont="1" applyAlignment="1" applyProtection="1">
      <alignment horizontal="left" vertical="center"/>
      <protection hidden="1"/>
    </xf>
    <xf numFmtId="37" fontId="8" fillId="0" borderId="2" xfId="0" applyNumberFormat="1" applyFont="1" applyBorder="1" applyAlignment="1" applyProtection="1">
      <alignment horizontal="center" vertical="center"/>
      <protection hidden="1"/>
    </xf>
    <xf numFmtId="0" fontId="20"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1" fontId="14" fillId="0" borderId="0" xfId="0" applyNumberFormat="1" applyFont="1" applyAlignment="1" applyProtection="1">
      <alignment horizontal="center" vertical="center"/>
      <protection hidden="1"/>
    </xf>
    <xf numFmtId="0" fontId="8" fillId="0" borderId="0" xfId="0" applyFont="1" applyAlignment="1" applyProtection="1">
      <alignment horizontal="centerContinuous" vertical="center" wrapText="1"/>
      <protection hidden="1"/>
    </xf>
    <xf numFmtId="0" fontId="8" fillId="0" borderId="0" xfId="0" applyFont="1" applyAlignment="1" applyProtection="1">
      <alignment horizontal="centerContinuous" vertical="center"/>
      <protection hidden="1"/>
    </xf>
    <xf numFmtId="165" fontId="21" fillId="0" borderId="0" xfId="0" applyNumberFormat="1" applyFont="1" applyAlignment="1" applyProtection="1">
      <alignment horizontal="centerContinuous" vertical="center" wrapText="1"/>
      <protection hidden="1"/>
    </xf>
    <xf numFmtId="0" fontId="14" fillId="0" borderId="0" xfId="0" applyFont="1" applyAlignment="1" applyProtection="1">
      <alignment horizontal="centerContinuous" vertical="center"/>
      <protection hidden="1"/>
    </xf>
    <xf numFmtId="165" fontId="14" fillId="0" borderId="0" xfId="0" applyNumberFormat="1" applyFont="1" applyAlignment="1" applyProtection="1">
      <alignment horizontal="center" vertical="center"/>
      <protection hidden="1"/>
    </xf>
    <xf numFmtId="167" fontId="8" fillId="0" borderId="1" xfId="0" applyNumberFormat="1" applyFont="1" applyBorder="1" applyAlignment="1" applyProtection="1">
      <alignment horizontal="center" vertical="center"/>
      <protection hidden="1"/>
    </xf>
    <xf numFmtId="168" fontId="8" fillId="7" borderId="7" xfId="0" applyNumberFormat="1" applyFont="1" applyFill="1" applyBorder="1" applyAlignment="1" applyProtection="1">
      <alignment horizontal="center" vertical="center"/>
      <protection hidden="1"/>
    </xf>
    <xf numFmtId="0" fontId="45" fillId="0" borderId="0" xfId="0" applyFont="1" applyAlignment="1" applyProtection="1">
      <alignment horizontal="left" vertical="center"/>
      <protection hidden="1"/>
    </xf>
    <xf numFmtId="167" fontId="8" fillId="0" borderId="0" xfId="0" applyNumberFormat="1" applyFont="1" applyAlignment="1" applyProtection="1">
      <alignment horizontal="center" vertical="center"/>
      <protection hidden="1"/>
    </xf>
    <xf numFmtId="168" fontId="8"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left" vertical="center" wrapText="1"/>
      <protection hidden="1"/>
    </xf>
    <xf numFmtId="0" fontId="18" fillId="0" borderId="0" xfId="0" applyFont="1" applyAlignment="1" applyProtection="1">
      <alignment horizontal="centerContinuous" vertical="center" wrapText="1"/>
      <protection hidden="1"/>
    </xf>
    <xf numFmtId="165" fontId="8" fillId="0" borderId="0" xfId="0" applyNumberFormat="1" applyFont="1" applyAlignment="1" applyProtection="1">
      <alignment horizontal="centerContinuous" vertical="center"/>
      <protection hidden="1"/>
    </xf>
    <xf numFmtId="168" fontId="8" fillId="0" borderId="1" xfId="0" applyNumberFormat="1" applyFont="1" applyBorder="1" applyAlignment="1" applyProtection="1">
      <alignment horizontal="center" vertical="center"/>
      <protection hidden="1"/>
    </xf>
    <xf numFmtId="168" fontId="8" fillId="0" borderId="7" xfId="0" applyNumberFormat="1" applyFont="1" applyBorder="1" applyAlignment="1" applyProtection="1">
      <alignment horizontal="center" vertical="center"/>
      <protection hidden="1"/>
    </xf>
    <xf numFmtId="0" fontId="8" fillId="0" borderId="8" xfId="0" applyFont="1" applyBorder="1" applyAlignment="1" applyProtection="1">
      <alignment horizontal="right" vertical="center"/>
      <protection hidden="1"/>
    </xf>
    <xf numFmtId="0" fontId="8" fillId="0" borderId="2" xfId="0" applyFont="1" applyBorder="1" applyAlignment="1" applyProtection="1">
      <alignment horizontal="center" vertical="center" wrapText="1"/>
      <protection hidden="1"/>
    </xf>
    <xf numFmtId="168" fontId="8" fillId="0" borderId="13" xfId="0" applyNumberFormat="1" applyFont="1" applyBorder="1" applyAlignment="1" applyProtection="1">
      <alignment horizontal="center" vertical="center"/>
      <protection hidden="1"/>
    </xf>
    <xf numFmtId="168" fontId="8" fillId="0" borderId="6" xfId="0" applyNumberFormat="1" applyFont="1" applyBorder="1" applyAlignment="1" applyProtection="1">
      <alignment horizontal="center" vertical="center"/>
      <protection hidden="1"/>
    </xf>
    <xf numFmtId="168" fontId="8" fillId="0" borderId="14" xfId="0" applyNumberFormat="1" applyFont="1" applyBorder="1" applyAlignment="1" applyProtection="1">
      <alignment horizontal="center" vertical="center"/>
      <protection hidden="1"/>
    </xf>
    <xf numFmtId="168" fontId="8" fillId="7" borderId="5" xfId="0" applyNumberFormat="1" applyFont="1" applyFill="1" applyBorder="1" applyAlignment="1" applyProtection="1">
      <alignment horizontal="center" vertical="center"/>
      <protection hidden="1"/>
    </xf>
    <xf numFmtId="1" fontId="14" fillId="6" borderId="2" xfId="0" applyNumberFormat="1" applyFont="1" applyFill="1" applyBorder="1" applyAlignment="1" applyProtection="1">
      <alignment horizontal="center" vertical="center"/>
      <protection hidden="1"/>
    </xf>
    <xf numFmtId="170" fontId="8" fillId="0" borderId="2" xfId="2" applyNumberFormat="1"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49" fontId="8" fillId="0" borderId="0" xfId="0" applyNumberFormat="1" applyFont="1" applyAlignment="1" applyProtection="1">
      <alignment horizontal="center" vertical="center"/>
      <protection hidden="1"/>
    </xf>
    <xf numFmtId="0" fontId="27" fillId="0" borderId="0" xfId="0" applyFont="1" applyAlignment="1" applyProtection="1">
      <alignment vertical="center"/>
      <protection hidden="1"/>
    </xf>
    <xf numFmtId="0" fontId="8" fillId="0" borderId="1" xfId="0" applyFont="1" applyBorder="1" applyAlignment="1" applyProtection="1">
      <alignment horizontal="center" vertical="center"/>
      <protection hidden="1"/>
    </xf>
    <xf numFmtId="168" fontId="8" fillId="0" borderId="2" xfId="0" applyNumberFormat="1" applyFont="1" applyBorder="1" applyAlignment="1" applyProtection="1">
      <alignment horizontal="center" vertical="center"/>
      <protection hidden="1"/>
    </xf>
    <xf numFmtId="0" fontId="42" fillId="0" borderId="0" xfId="0" applyFont="1" applyAlignment="1" applyProtection="1">
      <alignment horizontal="right" vertical="center"/>
      <protection hidden="1"/>
    </xf>
    <xf numFmtId="165" fontId="8" fillId="0" borderId="0" xfId="0" applyNumberFormat="1" applyFont="1" applyAlignment="1" applyProtection="1">
      <alignment horizontal="center" vertical="center" wrapText="1"/>
      <protection hidden="1"/>
    </xf>
    <xf numFmtId="165" fontId="8" fillId="0" borderId="0" xfId="0" applyNumberFormat="1" applyFont="1" applyAlignment="1" applyProtection="1">
      <alignment vertical="center" wrapText="1"/>
      <protection hidden="1"/>
    </xf>
    <xf numFmtId="0" fontId="10" fillId="0" borderId="0" xfId="0" applyFont="1" applyAlignment="1" applyProtection="1">
      <alignment vertical="center"/>
      <protection hidden="1"/>
    </xf>
    <xf numFmtId="0" fontId="26" fillId="0" borderId="0" xfId="0" applyFont="1" applyAlignment="1" applyProtection="1">
      <alignment vertical="center" wrapText="1"/>
      <protection hidden="1"/>
    </xf>
    <xf numFmtId="0" fontId="26" fillId="0" borderId="0" xfId="0" applyFont="1" applyAlignment="1" applyProtection="1">
      <alignment vertical="center"/>
      <protection hidden="1"/>
    </xf>
    <xf numFmtId="172" fontId="8" fillId="0" borderId="0" xfId="0" applyNumberFormat="1" applyFont="1" applyAlignment="1" applyProtection="1">
      <alignment horizontal="center" vertical="center"/>
      <protection hidden="1"/>
    </xf>
    <xf numFmtId="0" fontId="26" fillId="0" borderId="0" xfId="0" applyFont="1" applyAlignment="1" applyProtection="1">
      <alignment horizontal="left" vertical="center" wrapText="1"/>
      <protection hidden="1"/>
    </xf>
    <xf numFmtId="1" fontId="8" fillId="0" borderId="0" xfId="0" applyNumberFormat="1" applyFont="1" applyAlignment="1" applyProtection="1">
      <alignment horizontal="left" vertical="center"/>
      <protection hidden="1"/>
    </xf>
    <xf numFmtId="0" fontId="18" fillId="0" borderId="0" xfId="0" applyFont="1" applyAlignment="1" applyProtection="1">
      <alignment vertical="center" wrapText="1"/>
      <protection hidden="1"/>
    </xf>
    <xf numFmtId="0" fontId="8" fillId="0" borderId="6" xfId="0" applyFont="1" applyBorder="1" applyAlignment="1" applyProtection="1">
      <alignment horizontal="center" vertical="center"/>
      <protection hidden="1"/>
    </xf>
    <xf numFmtId="1" fontId="25" fillId="0" borderId="0" xfId="0" applyNumberFormat="1" applyFont="1" applyAlignment="1" applyProtection="1">
      <alignment horizontal="center" vertical="center"/>
      <protection hidden="1"/>
    </xf>
    <xf numFmtId="37" fontId="8" fillId="0" borderId="0" xfId="0" applyNumberFormat="1" applyFont="1" applyAlignment="1" applyProtection="1">
      <alignment horizontal="center" vertical="center"/>
      <protection hidden="1"/>
    </xf>
    <xf numFmtId="0" fontId="30" fillId="0" borderId="0" xfId="0" applyFont="1" applyAlignment="1" applyProtection="1">
      <alignment horizontal="center" vertical="center"/>
      <protection hidden="1"/>
    </xf>
    <xf numFmtId="168" fontId="8" fillId="7" borderId="2" xfId="0" applyNumberFormat="1" applyFont="1" applyFill="1" applyBorder="1" applyAlignment="1" applyProtection="1">
      <alignment horizontal="center" vertical="center"/>
      <protection hidden="1"/>
    </xf>
    <xf numFmtId="0" fontId="4" fillId="0" borderId="0" xfId="0" applyFont="1" applyAlignment="1" applyProtection="1">
      <alignment horizontal="center" vertical="center" wrapText="1"/>
      <protection hidden="1"/>
    </xf>
    <xf numFmtId="1" fontId="8" fillId="0" borderId="0" xfId="0" applyNumberFormat="1" applyFont="1" applyAlignment="1" applyProtection="1">
      <alignment vertical="center"/>
      <protection hidden="1"/>
    </xf>
    <xf numFmtId="165" fontId="8" fillId="0" borderId="17" xfId="0" applyNumberFormat="1" applyFont="1" applyBorder="1" applyAlignment="1" applyProtection="1">
      <alignment horizontal="center" vertical="center"/>
      <protection hidden="1"/>
    </xf>
    <xf numFmtId="165" fontId="8" fillId="6" borderId="2" xfId="0" applyNumberFormat="1" applyFont="1" applyFill="1" applyBorder="1" applyAlignment="1" applyProtection="1">
      <alignment horizontal="center" vertical="center"/>
      <protection hidden="1"/>
    </xf>
    <xf numFmtId="1" fontId="26" fillId="0" borderId="2" xfId="0" applyNumberFormat="1" applyFont="1" applyBorder="1" applyAlignment="1" applyProtection="1">
      <alignment horizontal="center" vertical="center"/>
      <protection hidden="1"/>
    </xf>
    <xf numFmtId="1" fontId="26" fillId="0" borderId="17" xfId="0" applyNumberFormat="1" applyFont="1" applyBorder="1" applyAlignment="1" applyProtection="1">
      <alignment horizontal="center" vertical="center"/>
      <protection hidden="1"/>
    </xf>
    <xf numFmtId="1" fontId="26" fillId="0" borderId="0" xfId="0" applyNumberFormat="1" applyFont="1" applyAlignment="1" applyProtection="1">
      <alignment horizontal="center" vertical="center"/>
      <protection hidden="1"/>
    </xf>
    <xf numFmtId="1" fontId="8" fillId="0" borderId="2" xfId="0" applyNumberFormat="1" applyFont="1" applyBorder="1" applyAlignment="1" applyProtection="1">
      <alignment horizontal="center" vertical="center"/>
      <protection hidden="1"/>
    </xf>
    <xf numFmtId="0" fontId="8" fillId="0" borderId="16" xfId="0" applyFont="1" applyBorder="1" applyAlignment="1" applyProtection="1">
      <alignment horizontal="center" vertical="center"/>
      <protection hidden="1"/>
    </xf>
    <xf numFmtId="168" fontId="8" fillId="0" borderId="12" xfId="0" applyNumberFormat="1" applyFont="1" applyBorder="1" applyAlignment="1" applyProtection="1">
      <alignment horizontal="center" vertical="center"/>
      <protection hidden="1"/>
    </xf>
    <xf numFmtId="0" fontId="8" fillId="0" borderId="17" xfId="0" applyFont="1" applyBorder="1" applyAlignment="1" applyProtection="1">
      <alignment horizontal="center" vertical="center"/>
      <protection hidden="1"/>
    </xf>
    <xf numFmtId="0" fontId="32" fillId="0" borderId="0" xfId="0" applyFont="1" applyAlignment="1" applyProtection="1">
      <alignment horizontal="left" vertical="center"/>
      <protection hidden="1"/>
    </xf>
    <xf numFmtId="0" fontId="44" fillId="0" borderId="0" xfId="0" applyFont="1" applyAlignment="1" applyProtection="1">
      <alignment vertical="center" wrapText="1"/>
      <protection hidden="1"/>
    </xf>
    <xf numFmtId="0" fontId="45" fillId="0" borderId="0" xfId="0" applyFont="1" applyAlignment="1" applyProtection="1">
      <alignment vertical="center" wrapText="1"/>
      <protection hidden="1"/>
    </xf>
    <xf numFmtId="166" fontId="26" fillId="0" borderId="0" xfId="1" applyFont="1" applyAlignment="1" applyProtection="1">
      <alignment horizontal="center" vertical="center"/>
      <protection hidden="1"/>
    </xf>
    <xf numFmtId="166" fontId="8" fillId="0" borderId="0" xfId="1" applyFont="1" applyAlignment="1" applyProtection="1">
      <alignment horizontal="center" vertical="center"/>
      <protection hidden="1"/>
    </xf>
    <xf numFmtId="164" fontId="44" fillId="0" borderId="0" xfId="0" applyNumberFormat="1" applyFont="1" applyAlignment="1" applyProtection="1">
      <alignment vertical="center" wrapText="1"/>
      <protection hidden="1"/>
    </xf>
    <xf numFmtId="166" fontId="8" fillId="0" borderId="0" xfId="1" applyFont="1" applyAlignment="1" applyProtection="1">
      <alignment vertical="center"/>
      <protection hidden="1"/>
    </xf>
    <xf numFmtId="0" fontId="4" fillId="0" borderId="8" xfId="0" applyFont="1" applyBorder="1" applyAlignment="1" applyProtection="1">
      <alignment horizontal="center" vertical="center"/>
      <protection hidden="1"/>
    </xf>
    <xf numFmtId="0" fontId="21" fillId="0" borderId="0" xfId="0" applyFont="1" applyAlignment="1" applyProtection="1">
      <alignment vertical="center"/>
      <protection hidden="1"/>
    </xf>
    <xf numFmtId="0" fontId="8" fillId="0" borderId="2" xfId="0" applyFont="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5" fontId="8" fillId="0" borderId="8" xfId="0" applyNumberFormat="1" applyFont="1" applyBorder="1" applyAlignment="1" applyProtection="1">
      <alignment vertical="center"/>
      <protection hidden="1"/>
    </xf>
    <xf numFmtId="1" fontId="26" fillId="0" borderId="0" xfId="0" applyNumberFormat="1" applyFont="1" applyAlignment="1" applyProtection="1">
      <alignment horizontal="right" vertical="center"/>
      <protection hidden="1"/>
    </xf>
    <xf numFmtId="0" fontId="25" fillId="0" borderId="0" xfId="0" applyFont="1" applyAlignment="1" applyProtection="1">
      <alignment vertical="center"/>
      <protection hidden="1"/>
    </xf>
    <xf numFmtId="0" fontId="45" fillId="0" borderId="0" xfId="0" applyFont="1" applyAlignment="1" applyProtection="1">
      <alignment vertical="center"/>
      <protection hidden="1"/>
    </xf>
    <xf numFmtId="168" fontId="5" fillId="0" borderId="7" xfId="0" applyNumberFormat="1" applyFont="1" applyBorder="1" applyAlignment="1" applyProtection="1">
      <alignment horizontal="center" vertical="center"/>
      <protection hidden="1"/>
    </xf>
    <xf numFmtId="168" fontId="13" fillId="0" borderId="0" xfId="0" applyNumberFormat="1" applyFont="1" applyAlignment="1" applyProtection="1">
      <alignment horizontal="center" vertical="center"/>
      <protection hidden="1"/>
    </xf>
    <xf numFmtId="0" fontId="36"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4" fillId="0" borderId="0" xfId="0" applyFont="1" applyAlignment="1" applyProtection="1">
      <alignment horizontal="right" vertical="center"/>
      <protection hidden="1"/>
    </xf>
    <xf numFmtId="9" fontId="4" fillId="0" borderId="0" xfId="0" applyNumberFormat="1" applyFont="1" applyAlignment="1" applyProtection="1">
      <alignment horizontal="center" vertical="center"/>
      <protection hidden="1"/>
    </xf>
    <xf numFmtId="0" fontId="34" fillId="0" borderId="0" xfId="0" applyFont="1" applyAlignment="1" applyProtection="1">
      <alignment horizontal="left" vertical="center"/>
      <protection hidden="1"/>
    </xf>
    <xf numFmtId="168" fontId="37" fillId="0" borderId="0" xfId="0" applyNumberFormat="1" applyFont="1" applyAlignment="1" applyProtection="1">
      <alignment horizontal="center" vertical="center"/>
      <protection hidden="1"/>
    </xf>
    <xf numFmtId="165" fontId="35" fillId="0" borderId="0" xfId="0" applyNumberFormat="1" applyFont="1" applyAlignment="1" applyProtection="1">
      <alignment horizontal="right" vertical="center"/>
      <protection hidden="1"/>
    </xf>
    <xf numFmtId="0" fontId="14" fillId="0" borderId="0" xfId="0" applyFont="1" applyAlignment="1" applyProtection="1">
      <alignment vertical="center" wrapText="1"/>
      <protection hidden="1"/>
    </xf>
    <xf numFmtId="165" fontId="14"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14" fillId="4" borderId="2" xfId="0" applyFont="1" applyFill="1" applyBorder="1" applyAlignment="1" applyProtection="1">
      <alignment horizontal="center" vertical="center"/>
      <protection locked="0" hidden="1"/>
    </xf>
    <xf numFmtId="1" fontId="8" fillId="5" borderId="2" xfId="0" applyNumberFormat="1" applyFont="1" applyFill="1" applyBorder="1" applyAlignment="1" applyProtection="1">
      <alignment horizontal="center" vertical="center"/>
      <protection locked="0" hidden="1"/>
    </xf>
    <xf numFmtId="0" fontId="8" fillId="2" borderId="2" xfId="0" applyFont="1" applyFill="1" applyBorder="1" applyAlignment="1" applyProtection="1">
      <alignment horizontal="center" vertical="center"/>
      <protection locked="0" hidden="1"/>
    </xf>
    <xf numFmtId="0" fontId="8" fillId="4" borderId="2" xfId="0" applyFont="1" applyFill="1" applyBorder="1" applyAlignment="1" applyProtection="1">
      <alignment horizontal="center" vertical="center"/>
      <protection locked="0" hidden="1"/>
    </xf>
    <xf numFmtId="1" fontId="8" fillId="4" borderId="2" xfId="0" applyNumberFormat="1" applyFont="1" applyFill="1" applyBorder="1" applyAlignment="1" applyProtection="1">
      <alignment horizontal="center" vertical="center"/>
      <protection locked="0" hidden="1"/>
    </xf>
    <xf numFmtId="1" fontId="8" fillId="2" borderId="2" xfId="0" applyNumberFormat="1" applyFont="1" applyFill="1" applyBorder="1" applyAlignment="1" applyProtection="1">
      <alignment horizontal="center" vertical="center"/>
      <protection locked="0" hidden="1"/>
    </xf>
    <xf numFmtId="164" fontId="8" fillId="2" borderId="2" xfId="1" applyNumberFormat="1" applyFont="1" applyFill="1" applyBorder="1" applyAlignment="1" applyProtection="1">
      <alignment horizontal="center" vertical="center"/>
      <protection locked="0" hidden="1"/>
    </xf>
    <xf numFmtId="0" fontId="49" fillId="0" borderId="0" xfId="0" applyFont="1" applyAlignment="1">
      <alignment horizontal="left"/>
    </xf>
    <xf numFmtId="0" fontId="14" fillId="4" borderId="2" xfId="0" applyFont="1" applyFill="1" applyBorder="1" applyAlignment="1" applyProtection="1">
      <alignment horizontal="center" vertical="center"/>
      <protection locked="0"/>
    </xf>
    <xf numFmtId="0" fontId="25" fillId="0" borderId="0" xfId="0" applyFont="1" applyAlignment="1" applyProtection="1">
      <alignment horizontal="left" vertical="center"/>
      <protection hidden="1"/>
    </xf>
    <xf numFmtId="0" fontId="55" fillId="0" borderId="0" xfId="0" applyFont="1" applyAlignment="1">
      <alignment horizontal="left"/>
    </xf>
    <xf numFmtId="0" fontId="44" fillId="0" borderId="0" xfId="0" applyFont="1" applyAlignment="1" applyProtection="1">
      <alignment horizontal="left" vertical="center" wrapText="1"/>
      <protection hidden="1"/>
    </xf>
    <xf numFmtId="0" fontId="4" fillId="2" borderId="1" xfId="0" applyFont="1" applyFill="1" applyBorder="1" applyAlignment="1" applyProtection="1">
      <alignment horizontal="center" vertical="center" wrapText="1"/>
      <protection locked="0"/>
    </xf>
    <xf numFmtId="0" fontId="56" fillId="0" borderId="0" xfId="0" applyFont="1" applyAlignment="1" applyProtection="1">
      <alignment horizontal="left" vertical="center"/>
      <protection hidden="1"/>
    </xf>
    <xf numFmtId="0" fontId="57" fillId="0" borderId="0" xfId="0" applyFont="1" applyAlignment="1" applyProtection="1">
      <alignment horizontal="center" vertical="center" wrapText="1"/>
      <protection hidden="1"/>
    </xf>
    <xf numFmtId="0" fontId="58" fillId="0" borderId="0" xfId="0" applyFont="1" applyAlignment="1">
      <alignment horizontal="left"/>
    </xf>
    <xf numFmtId="0" fontId="59" fillId="0" borderId="0" xfId="0" applyFont="1"/>
    <xf numFmtId="0" fontId="44" fillId="0" borderId="0" xfId="0" quotePrefix="1" applyFont="1" applyAlignment="1" applyProtection="1">
      <alignment vertical="center" wrapText="1"/>
      <protection hidden="1"/>
    </xf>
    <xf numFmtId="0" fontId="0" fillId="0" borderId="0" xfId="0"/>
    <xf numFmtId="173" fontId="41" fillId="0" borderId="0" xfId="0" applyNumberFormat="1" applyFont="1" applyAlignment="1">
      <alignment horizontal="center"/>
    </xf>
    <xf numFmtId="0" fontId="0" fillId="0" borderId="0" xfId="0" applyAlignment="1">
      <alignment horizontal="left" wrapText="1"/>
    </xf>
    <xf numFmtId="0" fontId="44" fillId="0" borderId="0" xfId="0" applyFont="1" applyAlignment="1" applyProtection="1">
      <alignment horizontal="left" vertical="center" wrapText="1"/>
      <protection hidden="1"/>
    </xf>
    <xf numFmtId="0" fontId="44" fillId="0" borderId="3" xfId="0" applyFont="1" applyBorder="1" applyAlignment="1" applyProtection="1">
      <alignment horizontal="left" vertical="center" wrapText="1"/>
      <protection hidden="1"/>
    </xf>
    <xf numFmtId="0" fontId="44" fillId="0" borderId="18" xfId="0" applyFont="1" applyBorder="1" applyAlignment="1" applyProtection="1">
      <alignment horizontal="left" vertical="center" wrapText="1"/>
      <protection hidden="1"/>
    </xf>
    <xf numFmtId="0" fontId="45" fillId="0" borderId="0" xfId="0" applyFont="1" applyAlignment="1" applyProtection="1">
      <alignment horizontal="left" vertical="center" wrapText="1"/>
      <protection hidden="1"/>
    </xf>
    <xf numFmtId="0" fontId="44" fillId="0" borderId="0" xfId="0" applyFont="1" applyAlignment="1" applyProtection="1">
      <alignment vertical="center" wrapText="1"/>
      <protection hidden="1"/>
    </xf>
    <xf numFmtId="0" fontId="45" fillId="0" borderId="0" xfId="0" applyFont="1" applyAlignment="1" applyProtection="1">
      <alignment vertical="center" wrapText="1"/>
      <protection hidden="1"/>
    </xf>
    <xf numFmtId="0" fontId="18" fillId="0" borderId="0" xfId="0" applyFont="1" applyAlignment="1" applyProtection="1">
      <alignment vertical="center" wrapText="1"/>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horizontal="center" vertical="center"/>
      <protection hidden="1"/>
    </xf>
    <xf numFmtId="0" fontId="8" fillId="0" borderId="2" xfId="0" applyFont="1" applyBorder="1" applyAlignment="1" applyProtection="1">
      <alignment horizontal="left" vertical="center" wrapText="1"/>
      <protection hidden="1"/>
    </xf>
    <xf numFmtId="0" fontId="4" fillId="4" borderId="2"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172" fontId="4" fillId="2" borderId="4" xfId="0" applyNumberFormat="1" applyFont="1" applyFill="1" applyBorder="1" applyAlignment="1" applyProtection="1">
      <alignment horizontal="center" vertical="center" wrapText="1"/>
      <protection locked="0"/>
    </xf>
    <xf numFmtId="172" fontId="4" fillId="2" borderId="5" xfId="0" applyNumberFormat="1" applyFont="1" applyFill="1" applyBorder="1" applyAlignment="1" applyProtection="1">
      <alignment horizontal="center" vertical="center" wrapText="1"/>
      <protection locked="0"/>
    </xf>
    <xf numFmtId="0" fontId="4" fillId="4" borderId="4"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left" vertical="center" wrapText="1"/>
      <protection locked="0"/>
    </xf>
    <xf numFmtId="0" fontId="18" fillId="0" borderId="0" xfId="0" applyFont="1" applyAlignment="1" applyProtection="1">
      <alignment vertical="center"/>
      <protection hidden="1"/>
    </xf>
    <xf numFmtId="0" fontId="44" fillId="0" borderId="0" xfId="0" applyFont="1" applyAlignment="1" applyProtection="1">
      <alignment horizontal="center" vertical="center" wrapText="1"/>
      <protection hidden="1"/>
    </xf>
    <xf numFmtId="1" fontId="44" fillId="0" borderId="0" xfId="0" applyNumberFormat="1" applyFont="1" applyAlignment="1" applyProtection="1">
      <alignment horizontal="left" vertical="center" wrapText="1"/>
      <protection hidden="1"/>
    </xf>
    <xf numFmtId="0" fontId="8" fillId="0" borderId="1" xfId="0" applyFont="1" applyBorder="1" applyAlignment="1" applyProtection="1">
      <alignment horizontal="center" vertical="center" wrapText="1"/>
      <protection hidden="1"/>
    </xf>
    <xf numFmtId="0" fontId="8"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31" fillId="0" borderId="0" xfId="0" applyFont="1" applyAlignment="1" applyProtection="1">
      <alignment vertical="center"/>
      <protection hidden="1"/>
    </xf>
    <xf numFmtId="0" fontId="8" fillId="0" borderId="0" xfId="0" applyFont="1" applyAlignment="1" applyProtection="1">
      <alignment vertical="center"/>
      <protection hidden="1"/>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8" fillId="0" borderId="0" xfId="0" applyFont="1" applyAlignment="1" applyProtection="1">
      <alignment vertical="center" wrapText="1"/>
      <protection hidden="1"/>
    </xf>
    <xf numFmtId="0" fontId="8" fillId="0" borderId="0" xfId="0" applyFont="1" applyAlignment="1" applyProtection="1">
      <alignment horizontal="left" vertical="center"/>
      <protection hidden="1"/>
    </xf>
    <xf numFmtId="0" fontId="18" fillId="0" borderId="0" xfId="0" applyFont="1" applyAlignment="1" applyProtection="1">
      <alignment horizontal="left" vertical="center" wrapText="1"/>
      <protection hidden="1"/>
    </xf>
    <xf numFmtId="172" fontId="8" fillId="2" borderId="1" xfId="0" applyNumberFormat="1" applyFont="1" applyFill="1" applyBorder="1" applyAlignment="1" applyProtection="1">
      <alignment horizontal="center" vertical="center"/>
      <protection locked="0"/>
    </xf>
    <xf numFmtId="174" fontId="8" fillId="3" borderId="4" xfId="0" applyNumberFormat="1" applyFont="1" applyFill="1" applyBorder="1" applyAlignment="1" applyProtection="1">
      <alignment horizontal="center" vertical="center" wrapText="1"/>
      <protection locked="0"/>
    </xf>
    <xf numFmtId="174" fontId="8" fillId="3" borderId="5" xfId="0" applyNumberFormat="1"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4" fillId="0" borderId="0" xfId="0" applyFont="1" applyAlignment="1" applyProtection="1">
      <alignment vertical="center"/>
      <protection hidden="1"/>
    </xf>
    <xf numFmtId="0" fontId="39" fillId="6" borderId="4" xfId="0" applyFont="1" applyFill="1" applyBorder="1" applyAlignment="1" applyProtection="1">
      <alignment horizontal="center" vertical="center"/>
      <protection hidden="1"/>
    </xf>
    <xf numFmtId="0" fontId="43" fillId="0" borderId="5" xfId="0" applyFont="1" applyBorder="1" applyAlignment="1" applyProtection="1">
      <alignment horizontal="center" vertical="center"/>
      <protection hidden="1"/>
    </xf>
    <xf numFmtId="0" fontId="14" fillId="0" borderId="0" xfId="0" applyFont="1" applyAlignment="1" applyProtection="1">
      <alignment horizontal="left" vertical="center"/>
      <protection hidden="1"/>
    </xf>
    <xf numFmtId="0" fontId="4" fillId="2" borderId="4" xfId="0" applyFont="1" applyFill="1" applyBorder="1" applyAlignment="1" applyProtection="1">
      <alignment horizontal="center" vertical="center" wrapText="1"/>
      <protection locked="0"/>
    </xf>
    <xf numFmtId="0" fontId="54" fillId="0" borderId="6" xfId="0" applyFont="1" applyBorder="1" applyAlignment="1" applyProtection="1">
      <alignment horizontal="center" vertical="center" wrapText="1"/>
      <protection locked="0"/>
    </xf>
    <xf numFmtId="0" fontId="54" fillId="0" borderId="5" xfId="0" applyFont="1" applyBorder="1" applyAlignment="1" applyProtection="1">
      <alignment horizontal="center" vertical="center" wrapText="1"/>
      <protection locked="0"/>
    </xf>
    <xf numFmtId="0" fontId="16" fillId="0" borderId="0" xfId="0" applyFont="1" applyAlignment="1" applyProtection="1">
      <alignment vertical="center"/>
      <protection hidden="1"/>
    </xf>
    <xf numFmtId="0" fontId="18" fillId="0" borderId="0" xfId="0" applyFont="1" applyAlignment="1" applyProtection="1">
      <alignment horizontal="left" vertical="center"/>
      <protection hidden="1"/>
    </xf>
    <xf numFmtId="0" fontId="16" fillId="0" borderId="0" xfId="0" applyFont="1" applyAlignment="1" applyProtection="1">
      <alignment horizontal="left" vertical="center"/>
      <protection hidden="1"/>
    </xf>
    <xf numFmtId="0" fontId="4" fillId="2" borderId="6" xfId="0" applyFont="1" applyFill="1" applyBorder="1" applyAlignment="1" applyProtection="1">
      <alignment horizontal="left" vertical="center" wrapText="1"/>
      <protection locked="0"/>
    </xf>
    <xf numFmtId="172" fontId="8" fillId="2" borderId="6" xfId="0" applyNumberFormat="1" applyFont="1" applyFill="1" applyBorder="1" applyAlignment="1" applyProtection="1">
      <alignment horizontal="center" vertical="center"/>
      <protection locked="0"/>
    </xf>
    <xf numFmtId="165" fontId="8" fillId="0" borderId="0" xfId="0" applyNumberFormat="1" applyFont="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172" fontId="8" fillId="2" borderId="1" xfId="0" quotePrefix="1" applyNumberFormat="1" applyFont="1" applyFill="1" applyBorder="1" applyAlignment="1" applyProtection="1">
      <alignment horizontal="center" vertical="center"/>
      <protection locked="0"/>
    </xf>
    <xf numFmtId="0" fontId="9" fillId="0" borderId="0" xfId="0" applyFont="1" applyAlignment="1" applyProtection="1">
      <alignment horizontal="left" vertical="center" wrapText="1"/>
      <protection hidden="1"/>
    </xf>
    <xf numFmtId="0" fontId="8" fillId="0" borderId="8" xfId="0" applyFont="1" applyBorder="1" applyAlignment="1" applyProtection="1">
      <alignment horizontal="center" vertical="center"/>
      <protection hidden="1"/>
    </xf>
    <xf numFmtId="0" fontId="32" fillId="0" borderId="0" xfId="0" applyFont="1" applyAlignment="1" applyProtection="1">
      <alignment horizontal="left" vertical="center"/>
      <protection hidden="1"/>
    </xf>
    <xf numFmtId="0" fontId="25" fillId="0" borderId="0" xfId="0" applyFont="1" applyAlignment="1" applyProtection="1">
      <alignment horizontal="left" vertical="center"/>
      <protection hidden="1"/>
    </xf>
    <xf numFmtId="172" fontId="8" fillId="2" borderId="1" xfId="0" applyNumberFormat="1" applyFont="1" applyFill="1" applyBorder="1" applyAlignment="1" applyProtection="1">
      <alignment horizontal="center" vertical="center" wrapText="1"/>
      <protection locked="0"/>
    </xf>
    <xf numFmtId="39" fontId="8" fillId="0" borderId="4" xfId="0" applyNumberFormat="1" applyFont="1" applyBorder="1" applyAlignment="1" applyProtection="1">
      <alignment horizontal="center" vertical="center"/>
      <protection hidden="1"/>
    </xf>
    <xf numFmtId="39" fontId="8" fillId="0" borderId="5" xfId="0" applyNumberFormat="1" applyFont="1" applyBorder="1" applyAlignment="1" applyProtection="1">
      <alignment horizontal="center" vertical="center"/>
      <protection hidden="1"/>
    </xf>
    <xf numFmtId="2" fontId="8" fillId="0" borderId="0" xfId="0" applyNumberFormat="1" applyFont="1" applyAlignment="1" applyProtection="1">
      <alignment horizontal="center" vertical="center" wrapText="1"/>
      <protection hidden="1"/>
    </xf>
    <xf numFmtId="0" fontId="8" fillId="4" borderId="4" xfId="0" applyFont="1" applyFill="1" applyBorder="1" applyAlignment="1" applyProtection="1">
      <alignment horizontal="center" vertical="center"/>
      <protection locked="0" hidden="1"/>
    </xf>
    <xf numFmtId="0" fontId="8" fillId="4" borderId="5" xfId="0" applyFont="1" applyFill="1" applyBorder="1" applyAlignment="1" applyProtection="1">
      <alignment horizontal="center" vertical="center"/>
      <protection locked="0" hidden="1"/>
    </xf>
    <xf numFmtId="2" fontId="8" fillId="0" borderId="4" xfId="0" applyNumberFormat="1" applyFont="1" applyBorder="1" applyAlignment="1" applyProtection="1">
      <alignment horizontal="center" vertical="center"/>
      <protection hidden="1"/>
    </xf>
    <xf numFmtId="2" fontId="8" fillId="0" borderId="5" xfId="0" applyNumberFormat="1" applyFont="1" applyBorder="1" applyAlignment="1" applyProtection="1">
      <alignment horizontal="center" vertical="center"/>
      <protection hidden="1"/>
    </xf>
    <xf numFmtId="0" fontId="8" fillId="4" borderId="4" xfId="0" applyFont="1" applyFill="1" applyBorder="1" applyAlignment="1" applyProtection="1">
      <alignment horizontal="left" vertical="center" wrapText="1"/>
      <protection hidden="1"/>
    </xf>
    <xf numFmtId="0" fontId="8" fillId="4" borderId="6" xfId="0" applyFont="1" applyFill="1" applyBorder="1" applyAlignment="1" applyProtection="1">
      <alignment horizontal="left" vertical="center" wrapText="1"/>
      <protection hidden="1"/>
    </xf>
    <xf numFmtId="0" fontId="8" fillId="4" borderId="5" xfId="0" applyFont="1" applyFill="1" applyBorder="1" applyAlignment="1" applyProtection="1">
      <alignment horizontal="left" vertical="center" wrapText="1"/>
      <protection hidden="1"/>
    </xf>
    <xf numFmtId="0" fontId="8" fillId="6" borderId="4" xfId="0" applyFont="1" applyFill="1" applyBorder="1" applyAlignment="1" applyProtection="1">
      <alignment horizontal="left" vertical="center" wrapText="1"/>
      <protection hidden="1"/>
    </xf>
    <xf numFmtId="0" fontId="8" fillId="6" borderId="5" xfId="0" applyFont="1" applyFill="1" applyBorder="1" applyAlignment="1" applyProtection="1">
      <alignment horizontal="left" vertical="center" wrapText="1"/>
      <protection hidden="1"/>
    </xf>
    <xf numFmtId="0" fontId="8" fillId="4" borderId="4"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0" borderId="4" xfId="0" applyFont="1" applyBorder="1" applyAlignment="1" applyProtection="1">
      <alignment horizontal="left" vertical="center"/>
      <protection hidden="1"/>
    </xf>
    <xf numFmtId="0" fontId="8" fillId="0" borderId="6" xfId="0" applyFont="1" applyBorder="1" applyAlignment="1" applyProtection="1">
      <alignment horizontal="left" vertical="center"/>
      <protection hidden="1"/>
    </xf>
    <xf numFmtId="0" fontId="8" fillId="0" borderId="5" xfId="0" applyFont="1" applyBorder="1" applyAlignment="1" applyProtection="1">
      <alignment horizontal="left" vertical="center"/>
      <protection hidden="1"/>
    </xf>
    <xf numFmtId="0" fontId="8" fillId="4" borderId="2" xfId="0" applyFont="1" applyFill="1" applyBorder="1" applyAlignment="1" applyProtection="1">
      <alignment horizontal="left" vertical="center" wrapText="1"/>
      <protection locked="0"/>
    </xf>
    <xf numFmtId="172" fontId="8" fillId="4" borderId="2"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0" xfId="0" applyFont="1" applyAlignment="1" applyProtection="1">
      <alignment horizontal="right" vertical="center"/>
      <protection hidden="1"/>
    </xf>
    <xf numFmtId="0" fontId="29" fillId="0" borderId="1" xfId="0" applyFont="1" applyBorder="1" applyAlignment="1" applyProtection="1">
      <alignment horizontal="left" vertical="center" wrapText="1"/>
      <protection hidden="1"/>
    </xf>
    <xf numFmtId="0" fontId="8" fillId="0" borderId="16" xfId="0" applyFont="1" applyBorder="1" applyAlignment="1" applyProtection="1">
      <alignment horizontal="right" vertical="center"/>
      <protection hidden="1"/>
    </xf>
    <xf numFmtId="172" fontId="8" fillId="4" borderId="4" xfId="0" applyNumberFormat="1" applyFont="1" applyFill="1" applyBorder="1" applyAlignment="1" applyProtection="1">
      <alignment horizontal="center" vertical="center"/>
      <protection locked="0"/>
    </xf>
    <xf numFmtId="172" fontId="8" fillId="4" borderId="5" xfId="0" applyNumberFormat="1" applyFont="1" applyFill="1" applyBorder="1" applyAlignment="1" applyProtection="1">
      <alignment horizontal="center" vertical="center"/>
      <protection locked="0"/>
    </xf>
    <xf numFmtId="0" fontId="29" fillId="0" borderId="0" xfId="0" applyFont="1" applyAlignment="1" applyProtection="1">
      <alignment horizontal="left" vertical="center" wrapText="1"/>
      <protection hidden="1"/>
    </xf>
    <xf numFmtId="0" fontId="26" fillId="0" borderId="0" xfId="0" applyFont="1" applyAlignment="1" applyProtection="1">
      <alignment vertical="center" wrapText="1"/>
      <protection hidden="1"/>
    </xf>
    <xf numFmtId="0" fontId="26" fillId="0" borderId="0" xfId="0" applyFont="1" applyAlignment="1" applyProtection="1">
      <alignment horizontal="left" vertical="center" wrapText="1"/>
      <protection hidden="1"/>
    </xf>
    <xf numFmtId="0" fontId="4" fillId="4" borderId="0" xfId="0" applyFont="1" applyFill="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26" fillId="0" borderId="0" xfId="0" applyFont="1" applyAlignment="1" applyProtection="1">
      <alignment horizontal="left" vertical="center"/>
      <protection hidden="1"/>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0" borderId="0" xfId="0" applyFont="1" applyAlignment="1" applyProtection="1">
      <alignment horizontal="right" vertical="center" wrapText="1"/>
      <protection hidden="1"/>
    </xf>
    <xf numFmtId="0" fontId="8" fillId="0" borderId="1" xfId="0" applyFont="1" applyBorder="1" applyAlignment="1" applyProtection="1">
      <alignment horizontal="center" vertical="center"/>
      <protection hidden="1"/>
    </xf>
    <xf numFmtId="0" fontId="8" fillId="2" borderId="11" xfId="0" applyFont="1" applyFill="1" applyBorder="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14" fontId="8" fillId="5" borderId="2" xfId="0" applyNumberFormat="1"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8" fillId="5" borderId="4"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hidden="1"/>
    </xf>
    <xf numFmtId="0" fontId="22" fillId="0" borderId="0" xfId="0" applyFont="1" applyAlignment="1" applyProtection="1">
      <alignment horizontal="left" vertical="center" wrapText="1"/>
      <protection hidden="1"/>
    </xf>
    <xf numFmtId="0" fontId="18" fillId="0" borderId="0" xfId="0" applyFont="1" applyAlignment="1" applyProtection="1">
      <alignment horizontal="center" vertical="center" wrapText="1"/>
      <protection hidden="1"/>
    </xf>
    <xf numFmtId="169" fontId="8" fillId="5" borderId="2" xfId="0" applyNumberFormat="1" applyFont="1" applyFill="1" applyBorder="1" applyAlignment="1" applyProtection="1">
      <alignment horizontal="center" vertical="center" wrapText="1"/>
      <protection locked="0"/>
    </xf>
    <xf numFmtId="0" fontId="22" fillId="0" borderId="0" xfId="0" applyFont="1" applyAlignment="1" applyProtection="1">
      <alignment vertical="center" wrapText="1"/>
      <protection hidden="1"/>
    </xf>
    <xf numFmtId="0" fontId="22" fillId="0" borderId="0" xfId="0" applyFont="1" applyAlignment="1" applyProtection="1">
      <alignment horizontal="left" vertical="center"/>
      <protection hidden="1"/>
    </xf>
    <xf numFmtId="0" fontId="3" fillId="0" borderId="0" xfId="0" applyFont="1" applyAlignment="1" applyProtection="1">
      <alignment vertical="center"/>
      <protection hidden="1"/>
    </xf>
    <xf numFmtId="0" fontId="7" fillId="2" borderId="6" xfId="3" applyFont="1" applyFill="1" applyBorder="1" applyAlignment="1" applyProtection="1">
      <alignment horizontal="left" vertical="center" wrapText="1"/>
      <protection locked="0" hidden="1"/>
    </xf>
    <xf numFmtId="0" fontId="10" fillId="2" borderId="6" xfId="0" applyFont="1" applyFill="1" applyBorder="1" applyAlignment="1" applyProtection="1">
      <alignment horizontal="left" vertical="center" wrapText="1"/>
      <protection locked="0" hidden="1"/>
    </xf>
    <xf numFmtId="49" fontId="10" fillId="2" borderId="1" xfId="0" applyNumberFormat="1" applyFont="1" applyFill="1" applyBorder="1" applyAlignment="1" applyProtection="1">
      <alignment horizontal="left" vertical="center"/>
      <protection locked="0" hidden="1"/>
    </xf>
    <xf numFmtId="0" fontId="2"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49" fontId="10" fillId="2" borderId="6" xfId="0" applyNumberFormat="1" applyFont="1" applyFill="1" applyBorder="1" applyAlignment="1" applyProtection="1">
      <alignment horizontal="left" vertical="center"/>
      <protection locked="0" hidden="1"/>
    </xf>
    <xf numFmtId="0" fontId="8" fillId="2" borderId="0" xfId="0" applyFont="1" applyFill="1" applyAlignment="1" applyProtection="1">
      <alignment horizontal="left" vertical="center" wrapText="1"/>
      <protection locked="0" hidden="1"/>
    </xf>
    <xf numFmtId="0" fontId="0" fillId="0" borderId="0" xfId="0" applyAlignment="1" applyProtection="1">
      <alignment vertical="center" wrapText="1"/>
      <protection locked="0" hidden="1"/>
    </xf>
    <xf numFmtId="0" fontId="12" fillId="0" borderId="0" xfId="0" applyFont="1" applyAlignment="1" applyProtection="1">
      <alignment horizontal="right" vertical="center"/>
      <protection hidden="1"/>
    </xf>
    <xf numFmtId="0" fontId="13"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40" fillId="2" borderId="0" xfId="0" applyFont="1" applyFill="1" applyAlignment="1" applyProtection="1">
      <alignment horizontal="center" vertical="center"/>
      <protection locked="0" hidden="1"/>
    </xf>
    <xf numFmtId="0" fontId="52" fillId="0" borderId="0" xfId="0" applyFont="1" applyAlignment="1" applyProtection="1">
      <alignment horizontal="right" vertical="center"/>
      <protection hidden="1"/>
    </xf>
    <xf numFmtId="0" fontId="10" fillId="2" borderId="1" xfId="0" applyFont="1" applyFill="1" applyBorder="1" applyAlignment="1" applyProtection="1">
      <alignment horizontal="left" vertical="center" wrapText="1"/>
      <protection locked="0" hidden="1"/>
    </xf>
    <xf numFmtId="0" fontId="8" fillId="0" borderId="3" xfId="0" applyFont="1" applyBorder="1" applyAlignment="1" applyProtection="1">
      <alignment vertical="center" wrapText="1"/>
      <protection hidden="1"/>
    </xf>
    <xf numFmtId="0" fontId="16" fillId="0" borderId="0" xfId="0" applyFont="1" applyAlignment="1" applyProtection="1">
      <alignment vertical="center" wrapText="1"/>
      <protection hidden="1"/>
    </xf>
    <xf numFmtId="0" fontId="15" fillId="0" borderId="0" xfId="0" applyFont="1" applyAlignment="1" applyProtection="1">
      <alignment horizontal="right" vertical="center"/>
      <protection hidden="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195263</xdr:colOff>
          <xdr:row>1</xdr:row>
          <xdr:rowOff>0</xdr:rowOff>
        </xdr:from>
        <xdr:to>
          <xdr:col>9</xdr:col>
          <xdr:colOff>290513</xdr:colOff>
          <xdr:row>3</xdr:row>
          <xdr:rowOff>138113</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view="pageBreakPreview" zoomScale="70" zoomScaleNormal="100" zoomScaleSheetLayoutView="70" workbookViewId="0">
      <selection activeCell="I37" sqref="I37"/>
    </sheetView>
  </sheetViews>
  <sheetFormatPr defaultColWidth="8.796875" defaultRowHeight="14.25" x14ac:dyDescent="0.45"/>
  <cols>
    <col min="5" max="5" width="14.06640625" bestFit="1" customWidth="1"/>
    <col min="11" max="11" width="9" bestFit="1" customWidth="1"/>
  </cols>
  <sheetData>
    <row r="1" spans="1:9" s="1" customFormat="1" ht="20.65" x14ac:dyDescent="0.6">
      <c r="A1" s="1" t="s">
        <v>301</v>
      </c>
      <c r="E1" s="5">
        <f>+'PNA Work Sheet'!M5</f>
        <v>2025</v>
      </c>
      <c r="F1" s="156" t="s">
        <v>391</v>
      </c>
      <c r="I1" s="4" t="s">
        <v>401</v>
      </c>
    </row>
    <row r="2" spans="1:9" s="1" customFormat="1" ht="15" x14ac:dyDescent="0.4">
      <c r="A2" s="1" t="s">
        <v>0</v>
      </c>
    </row>
    <row r="3" spans="1:9" s="1" customFormat="1" ht="15" x14ac:dyDescent="0.4">
      <c r="A3" s="1" t="s">
        <v>1</v>
      </c>
    </row>
    <row r="4" spans="1:9" s="1" customFormat="1" ht="15" x14ac:dyDescent="0.4">
      <c r="A4" s="1" t="s">
        <v>2</v>
      </c>
    </row>
    <row r="6" spans="1:9" x14ac:dyDescent="0.45">
      <c r="A6" s="2" t="s">
        <v>3</v>
      </c>
    </row>
    <row r="7" spans="1:9" x14ac:dyDescent="0.45">
      <c r="A7" t="s">
        <v>335</v>
      </c>
    </row>
    <row r="8" spans="1:9" x14ac:dyDescent="0.45">
      <c r="A8" t="s">
        <v>4</v>
      </c>
    </row>
    <row r="10" spans="1:9" x14ac:dyDescent="0.45">
      <c r="A10" t="s">
        <v>336</v>
      </c>
    </row>
    <row r="12" spans="1:9" x14ac:dyDescent="0.45">
      <c r="A12" t="s">
        <v>337</v>
      </c>
    </row>
    <row r="14" spans="1:9" x14ac:dyDescent="0.45">
      <c r="A14" s="10" t="s">
        <v>5</v>
      </c>
    </row>
    <row r="15" spans="1:9" x14ac:dyDescent="0.45">
      <c r="A15" t="s">
        <v>338</v>
      </c>
    </row>
    <row r="16" spans="1:9" x14ac:dyDescent="0.45">
      <c r="A16" t="s">
        <v>6</v>
      </c>
    </row>
    <row r="17" spans="1:5" x14ac:dyDescent="0.45">
      <c r="A17" t="s">
        <v>7</v>
      </c>
    </row>
    <row r="18" spans="1:5" x14ac:dyDescent="0.45">
      <c r="A18" s="11" t="s">
        <v>8</v>
      </c>
    </row>
    <row r="19" spans="1:5" x14ac:dyDescent="0.45">
      <c r="A19" t="s">
        <v>305</v>
      </c>
    </row>
    <row r="20" spans="1:5" x14ac:dyDescent="0.45">
      <c r="A20" t="s">
        <v>383</v>
      </c>
    </row>
    <row r="21" spans="1:5" x14ac:dyDescent="0.45">
      <c r="A21" t="s">
        <v>394</v>
      </c>
    </row>
    <row r="23" spans="1:5" x14ac:dyDescent="0.45">
      <c r="A23" s="10" t="s">
        <v>9</v>
      </c>
    </row>
    <row r="24" spans="1:5" x14ac:dyDescent="0.45">
      <c r="A24" t="s">
        <v>339</v>
      </c>
    </row>
    <row r="26" spans="1:5" x14ac:dyDescent="0.45">
      <c r="A26" t="s">
        <v>10</v>
      </c>
    </row>
    <row r="27" spans="1:5" x14ac:dyDescent="0.45">
      <c r="C27" t="s">
        <v>11</v>
      </c>
      <c r="E27" s="3" t="s">
        <v>340</v>
      </c>
    </row>
    <row r="28" spans="1:5" x14ac:dyDescent="0.45">
      <c r="C28" t="s">
        <v>12</v>
      </c>
      <c r="E28" s="3" t="s">
        <v>341</v>
      </c>
    </row>
    <row r="29" spans="1:5" x14ac:dyDescent="0.45">
      <c r="C29" t="s">
        <v>13</v>
      </c>
      <c r="E29" s="3" t="s">
        <v>14</v>
      </c>
    </row>
    <row r="30" spans="1:5" x14ac:dyDescent="0.45">
      <c r="E30" s="3"/>
    </row>
    <row r="32" spans="1:5" x14ac:dyDescent="0.45">
      <c r="A32" t="s">
        <v>402</v>
      </c>
    </row>
    <row r="33" spans="1:11" x14ac:dyDescent="0.45">
      <c r="A33" t="s">
        <v>15</v>
      </c>
    </row>
    <row r="34" spans="1:11" x14ac:dyDescent="0.45">
      <c r="A34" s="157" t="s">
        <v>392</v>
      </c>
    </row>
    <row r="36" spans="1:11" ht="15.75" x14ac:dyDescent="0.5">
      <c r="A36" t="s">
        <v>343</v>
      </c>
      <c r="I36" s="160">
        <v>46046</v>
      </c>
      <c r="J36" s="160"/>
      <c r="K36" s="160"/>
    </row>
    <row r="37" spans="1:11" x14ac:dyDescent="0.45">
      <c r="A37" t="s">
        <v>298</v>
      </c>
    </row>
    <row r="39" spans="1:11" x14ac:dyDescent="0.45">
      <c r="A39" s="11" t="s">
        <v>342</v>
      </c>
    </row>
    <row r="41" spans="1:11" x14ac:dyDescent="0.45">
      <c r="A41" t="s">
        <v>344</v>
      </c>
    </row>
    <row r="43" spans="1:11" x14ac:dyDescent="0.45">
      <c r="A43" s="10" t="s">
        <v>16</v>
      </c>
    </row>
    <row r="44" spans="1:11" x14ac:dyDescent="0.45">
      <c r="A44" t="s">
        <v>306</v>
      </c>
    </row>
    <row r="46" spans="1:11" x14ac:dyDescent="0.45">
      <c r="A46" t="s">
        <v>17</v>
      </c>
      <c r="B46" t="s">
        <v>18</v>
      </c>
    </row>
    <row r="47" spans="1:11" x14ac:dyDescent="0.45">
      <c r="B47" t="s">
        <v>19</v>
      </c>
    </row>
    <row r="48" spans="1:11" x14ac:dyDescent="0.45">
      <c r="B48" t="s">
        <v>20</v>
      </c>
      <c r="C48" t="s">
        <v>21</v>
      </c>
    </row>
    <row r="49" spans="1:4" x14ac:dyDescent="0.45">
      <c r="B49" t="s">
        <v>22</v>
      </c>
      <c r="C49" t="s">
        <v>23</v>
      </c>
    </row>
    <row r="51" spans="1:4" x14ac:dyDescent="0.45">
      <c r="A51" t="s">
        <v>24</v>
      </c>
      <c r="B51" s="159" t="s">
        <v>25</v>
      </c>
      <c r="C51" s="159"/>
      <c r="D51" s="159"/>
    </row>
    <row r="52" spans="1:4" x14ac:dyDescent="0.45">
      <c r="B52" s="11" t="s">
        <v>347</v>
      </c>
    </row>
    <row r="54" spans="1:4" x14ac:dyDescent="0.45">
      <c r="B54" t="s">
        <v>26</v>
      </c>
      <c r="C54" t="s">
        <v>27</v>
      </c>
    </row>
    <row r="55" spans="1:4" x14ac:dyDescent="0.45">
      <c r="C55" s="11" t="s">
        <v>28</v>
      </c>
    </row>
    <row r="57" spans="1:4" x14ac:dyDescent="0.45">
      <c r="B57" t="s">
        <v>29</v>
      </c>
      <c r="C57" s="11" t="s">
        <v>30</v>
      </c>
    </row>
    <row r="58" spans="1:4" x14ac:dyDescent="0.45">
      <c r="C58" s="11" t="s">
        <v>31</v>
      </c>
    </row>
    <row r="60" spans="1:4" x14ac:dyDescent="0.45">
      <c r="A60" t="s">
        <v>32</v>
      </c>
      <c r="B60" t="s">
        <v>33</v>
      </c>
    </row>
    <row r="61" spans="1:4" x14ac:dyDescent="0.45">
      <c r="B61" s="11" t="s">
        <v>345</v>
      </c>
    </row>
    <row r="63" spans="1:4" x14ac:dyDescent="0.45">
      <c r="A63" t="s">
        <v>34</v>
      </c>
      <c r="B63" t="s">
        <v>35</v>
      </c>
    </row>
    <row r="64" spans="1:4" x14ac:dyDescent="0.45">
      <c r="B64" s="11" t="s">
        <v>36</v>
      </c>
    </row>
    <row r="65" spans="1:2" x14ac:dyDescent="0.45">
      <c r="B65" s="11" t="s">
        <v>37</v>
      </c>
    </row>
    <row r="66" spans="1:2" x14ac:dyDescent="0.45">
      <c r="B66" s="11" t="s">
        <v>38</v>
      </c>
    </row>
    <row r="68" spans="1:2" x14ac:dyDescent="0.45">
      <c r="A68" t="s">
        <v>39</v>
      </c>
      <c r="B68" t="s">
        <v>40</v>
      </c>
    </row>
    <row r="69" spans="1:2" x14ac:dyDescent="0.45">
      <c r="B69" s="11" t="s">
        <v>346</v>
      </c>
    </row>
    <row r="71" spans="1:2" x14ac:dyDescent="0.45">
      <c r="A71" t="s">
        <v>41</v>
      </c>
      <c r="B71" t="s">
        <v>42</v>
      </c>
    </row>
    <row r="72" spans="1:2" x14ac:dyDescent="0.45">
      <c r="A72" t="s">
        <v>43</v>
      </c>
      <c r="B72" t="s">
        <v>44</v>
      </c>
    </row>
    <row r="73" spans="1:2" x14ac:dyDescent="0.45">
      <c r="B73" t="s">
        <v>45</v>
      </c>
    </row>
    <row r="75" spans="1:2" x14ac:dyDescent="0.45">
      <c r="A75" t="s">
        <v>46</v>
      </c>
      <c r="B75" t="s">
        <v>47</v>
      </c>
    </row>
    <row r="76" spans="1:2" x14ac:dyDescent="0.45">
      <c r="B76" t="s">
        <v>45</v>
      </c>
    </row>
    <row r="78" spans="1:2" x14ac:dyDescent="0.45">
      <c r="A78" t="s">
        <v>48</v>
      </c>
      <c r="B78" t="s">
        <v>49</v>
      </c>
    </row>
    <row r="79" spans="1:2" x14ac:dyDescent="0.45">
      <c r="B79" s="11" t="s">
        <v>348</v>
      </c>
    </row>
    <row r="81" spans="1:8" x14ac:dyDescent="0.45">
      <c r="A81" t="s">
        <v>50</v>
      </c>
      <c r="B81" t="s">
        <v>51</v>
      </c>
    </row>
    <row r="82" spans="1:8" x14ac:dyDescent="0.45">
      <c r="B82" t="s">
        <v>318</v>
      </c>
    </row>
    <row r="84" spans="1:8" x14ac:dyDescent="0.45">
      <c r="A84" t="s">
        <v>285</v>
      </c>
      <c r="B84" t="s">
        <v>284</v>
      </c>
    </row>
    <row r="85" spans="1:8" x14ac:dyDescent="0.45">
      <c r="B85" t="s">
        <v>349</v>
      </c>
    </row>
    <row r="87" spans="1:8" x14ac:dyDescent="0.45">
      <c r="A87" t="s">
        <v>291</v>
      </c>
    </row>
    <row r="88" spans="1:8" x14ac:dyDescent="0.45">
      <c r="F88" t="s">
        <v>319</v>
      </c>
      <c r="H88" s="12" t="s">
        <v>290</v>
      </c>
    </row>
    <row r="89" spans="1:8" x14ac:dyDescent="0.45">
      <c r="B89" t="s">
        <v>52</v>
      </c>
      <c r="C89" t="s">
        <v>53</v>
      </c>
      <c r="F89" s="12">
        <v>5</v>
      </c>
      <c r="H89" s="12">
        <f>+'PNA Work Sheet'!S20</f>
        <v>0</v>
      </c>
    </row>
    <row r="90" spans="1:8" x14ac:dyDescent="0.45">
      <c r="B90" t="s">
        <v>54</v>
      </c>
      <c r="C90" t="s">
        <v>55</v>
      </c>
      <c r="F90" s="12">
        <v>10</v>
      </c>
      <c r="H90" s="12">
        <f>+'PNA Work Sheet'!S67</f>
        <v>0</v>
      </c>
    </row>
    <row r="91" spans="1:8" x14ac:dyDescent="0.45">
      <c r="B91" t="s">
        <v>56</v>
      </c>
      <c r="C91" t="s">
        <v>57</v>
      </c>
      <c r="F91" s="12">
        <v>5</v>
      </c>
      <c r="H91" s="12">
        <f>+'PNA Work Sheet'!S74</f>
        <v>0</v>
      </c>
    </row>
    <row r="92" spans="1:8" x14ac:dyDescent="0.45">
      <c r="B92" t="s">
        <v>58</v>
      </c>
      <c r="C92" t="s">
        <v>59</v>
      </c>
      <c r="F92" s="12">
        <v>25</v>
      </c>
      <c r="H92" s="12">
        <f>+'PNA Work Sheet'!S172</f>
        <v>0</v>
      </c>
    </row>
    <row r="93" spans="1:8" x14ac:dyDescent="0.45">
      <c r="B93" t="s">
        <v>60</v>
      </c>
      <c r="C93" t="s">
        <v>61</v>
      </c>
      <c r="F93" s="12">
        <v>15</v>
      </c>
      <c r="H93" s="12">
        <f>+'PNA Work Sheet'!S261</f>
        <v>0</v>
      </c>
    </row>
    <row r="94" spans="1:8" x14ac:dyDescent="0.45">
      <c r="B94" t="s">
        <v>62</v>
      </c>
      <c r="C94" t="s">
        <v>289</v>
      </c>
      <c r="F94" s="12">
        <v>15</v>
      </c>
      <c r="H94" s="12">
        <f>+'PNA Work Sheet'!S301</f>
        <v>0</v>
      </c>
    </row>
    <row r="95" spans="1:8" x14ac:dyDescent="0.45">
      <c r="B95" t="s">
        <v>63</v>
      </c>
      <c r="C95" t="s">
        <v>64</v>
      </c>
      <c r="F95" s="12">
        <v>15</v>
      </c>
      <c r="H95" s="12">
        <f>+'PNA Work Sheet'!S370</f>
        <v>0</v>
      </c>
    </row>
    <row r="96" spans="1:8" x14ac:dyDescent="0.45">
      <c r="B96" t="s">
        <v>65</v>
      </c>
      <c r="C96" t="s">
        <v>66</v>
      </c>
      <c r="F96" s="12">
        <v>10</v>
      </c>
      <c r="H96" s="12">
        <f>+'PNA Work Sheet'!S400</f>
        <v>0</v>
      </c>
    </row>
    <row r="97" spans="1:14" x14ac:dyDescent="0.45">
      <c r="F97" s="12"/>
      <c r="H97" s="12"/>
    </row>
    <row r="98" spans="1:14" x14ac:dyDescent="0.45">
      <c r="C98" t="s">
        <v>296</v>
      </c>
      <c r="F98" s="12">
        <f>SUM(F88:F97)</f>
        <v>100</v>
      </c>
      <c r="H98" s="12">
        <f>SUM(H88:H97)</f>
        <v>0</v>
      </c>
      <c r="I98" s="19">
        <f>+H98-'PNA Work Sheet'!S402</f>
        <v>0</v>
      </c>
    </row>
    <row r="99" spans="1:14" x14ac:dyDescent="0.45">
      <c r="E99" s="12"/>
      <c r="G99" s="12"/>
    </row>
    <row r="100" spans="1:14" x14ac:dyDescent="0.45">
      <c r="B100" t="s">
        <v>285</v>
      </c>
      <c r="C100" t="s">
        <v>284</v>
      </c>
      <c r="E100" s="12"/>
      <c r="F100" s="12">
        <v>3</v>
      </c>
      <c r="H100" s="12">
        <f>+'PNA Work Sheet'!S420</f>
        <v>0</v>
      </c>
    </row>
    <row r="101" spans="1:14" x14ac:dyDescent="0.45">
      <c r="E101" s="12"/>
      <c r="G101" s="12"/>
    </row>
    <row r="102" spans="1:14" x14ac:dyDescent="0.45">
      <c r="C102" t="s">
        <v>67</v>
      </c>
      <c r="F102" s="13">
        <f>SUM(F98:F101)</f>
        <v>103</v>
      </c>
      <c r="G102" s="14"/>
      <c r="H102" s="13">
        <f>SUM(H98:H101)</f>
        <v>0</v>
      </c>
      <c r="I102" s="19">
        <f>+H102-'PNA Work Sheet'!S422</f>
        <v>0</v>
      </c>
    </row>
    <row r="103" spans="1:14" x14ac:dyDescent="0.45">
      <c r="F103" s="13"/>
      <c r="G103" s="15" t="s">
        <v>297</v>
      </c>
      <c r="H103" s="13" t="str">
        <f>+'PNA Work Sheet'!R424:R424</f>
        <v>NA</v>
      </c>
      <c r="I103" s="151" t="s">
        <v>393</v>
      </c>
      <c r="K103" s="13" t="str">
        <f>IF((H102=0)," ",+'PNA Work Sheet'!$S$8)</f>
        <v xml:space="preserve"> </v>
      </c>
      <c r="L103" s="148" t="str">
        <f>IF((H102=0)," ",'PNA Work Sheet'!E7)</f>
        <v xml:space="preserve"> </v>
      </c>
      <c r="M103" s="148"/>
    </row>
    <row r="105" spans="1:14" ht="27.5" customHeight="1" x14ac:dyDescent="0.45">
      <c r="A105" s="161" t="s">
        <v>68</v>
      </c>
      <c r="B105" s="161"/>
      <c r="C105" s="161"/>
      <c r="D105" s="161"/>
      <c r="E105" s="161"/>
      <c r="F105" s="161"/>
      <c r="G105" s="161"/>
      <c r="H105" s="161"/>
      <c r="I105" s="161"/>
      <c r="J105" s="161"/>
      <c r="K105" s="161"/>
      <c r="L105" s="161"/>
      <c r="M105" s="161"/>
      <c r="N105" s="161"/>
    </row>
  </sheetData>
  <mergeCells count="3">
    <mergeCell ref="B51:D51"/>
    <mergeCell ref="I36:K36"/>
    <mergeCell ref="A105:N105"/>
  </mergeCells>
  <printOptions horizontalCentered="1"/>
  <pageMargins left="0.7" right="0.45" top="0.5" bottom="0.5" header="0.3" footer="0.25"/>
  <pageSetup paperSize="9" scale="58" fitToHeight="0" orientation="portrait" r:id="rId1"/>
  <headerFooter>
    <oddFooter>&amp;L&amp;10&amp;F &amp;A &amp;P/&amp;N&amp;R&amp;10&amp;D &amp;T</oddFooter>
  </headerFooter>
  <drawing r:id="rId2"/>
  <legacyDrawing r:id="rId3"/>
  <oleObjects>
    <mc:AlternateContent xmlns:mc="http://schemas.openxmlformats.org/markup-compatibility/2006">
      <mc:Choice Requires="x14">
        <oleObject progId="Acrobat Document" dvAspect="DVASPECT_ICON" shapeId="1025" r:id="rId4">
          <objectPr locked="0" defaultSize="0" autoPict="0" r:id="rId5">
            <anchor moveWithCells="1">
              <from>
                <xdr:col>8</xdr:col>
                <xdr:colOff>195263</xdr:colOff>
                <xdr:row>1</xdr:row>
                <xdr:rowOff>0</xdr:rowOff>
              </from>
              <to>
                <xdr:col>9</xdr:col>
                <xdr:colOff>290513</xdr:colOff>
                <xdr:row>3</xdr:row>
                <xdr:rowOff>138113</xdr:rowOff>
              </to>
            </anchor>
          </objectPr>
        </oleObject>
      </mc:Choice>
      <mc:Fallback>
        <oleObject progId="Acrobat 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30"/>
  <sheetViews>
    <sheetView tabSelected="1" zoomScale="74" zoomScaleNormal="74" zoomScaleSheetLayoutView="80" workbookViewId="0">
      <selection activeCell="N410" sqref="N410"/>
    </sheetView>
  </sheetViews>
  <sheetFormatPr defaultColWidth="9.06640625" defaultRowHeight="15" x14ac:dyDescent="0.45"/>
  <cols>
    <col min="1" max="1" width="5.06640625" style="20" customWidth="1"/>
    <col min="2" max="2" width="5.59765625" style="20" customWidth="1"/>
    <col min="3" max="4" width="8.59765625" style="20" customWidth="1"/>
    <col min="5" max="5" width="8.59765625" style="25" customWidth="1"/>
    <col min="6" max="6" width="8.59765625" style="26" customWidth="1"/>
    <col min="7" max="7" width="8.59765625" style="27" customWidth="1"/>
    <col min="8" max="8" width="13.59765625" style="28" customWidth="1"/>
    <col min="9" max="9" width="12" style="29" customWidth="1"/>
    <col min="10" max="10" width="9.796875" style="27" customWidth="1"/>
    <col min="11" max="11" width="10" style="27" customWidth="1"/>
    <col min="12" max="12" width="10" style="30" customWidth="1"/>
    <col min="13" max="14" width="10" style="27" customWidth="1"/>
    <col min="15" max="15" width="10" style="31" customWidth="1"/>
    <col min="16" max="16" width="10" style="20" customWidth="1"/>
    <col min="17" max="17" width="12.796875" style="26" customWidth="1"/>
    <col min="18" max="18" width="12.796875" style="27" customWidth="1"/>
    <col min="19" max="19" width="11.59765625" style="48" bestFit="1" customWidth="1"/>
    <col min="20" max="20" width="39.796875" style="115" customWidth="1"/>
    <col min="21" max="21" width="9.59765625" style="116" customWidth="1"/>
    <col min="22" max="236" width="9.06640625" style="20"/>
    <col min="237" max="237" width="8.59765625" style="20" customWidth="1"/>
    <col min="238" max="238" width="5.59765625" style="20" customWidth="1"/>
    <col min="239" max="244" width="8.59765625" style="20" customWidth="1"/>
    <col min="245" max="245" width="12" style="20" customWidth="1"/>
    <col min="246" max="248" width="8.59765625" style="20" customWidth="1"/>
    <col min="249" max="249" width="9" style="20" customWidth="1"/>
    <col min="250" max="250" width="8.59765625" style="20" customWidth="1"/>
    <col min="251" max="251" width="10" style="20" customWidth="1"/>
    <col min="252" max="252" width="10.06640625" style="20" customWidth="1"/>
    <col min="253" max="253" width="9.46484375" style="20" customWidth="1"/>
    <col min="254" max="254" width="8.59765625" style="20" customWidth="1"/>
    <col min="255" max="255" width="11.59765625" style="20" bestFit="1" customWidth="1"/>
    <col min="256" max="256" width="14.796875" style="20" customWidth="1"/>
    <col min="257" max="258" width="9.59765625" style="20" customWidth="1"/>
    <col min="259" max="259" width="44.46484375" style="20" customWidth="1"/>
    <col min="260" max="267" width="0" style="20" hidden="1" customWidth="1"/>
    <col min="268" max="268" width="10.06640625" style="20" customWidth="1"/>
    <col min="269" max="492" width="9.06640625" style="20"/>
    <col min="493" max="493" width="8.59765625" style="20" customWidth="1"/>
    <col min="494" max="494" width="5.59765625" style="20" customWidth="1"/>
    <col min="495" max="500" width="8.59765625" style="20" customWidth="1"/>
    <col min="501" max="501" width="12" style="20" customWidth="1"/>
    <col min="502" max="504" width="8.59765625" style="20" customWidth="1"/>
    <col min="505" max="505" width="9" style="20" customWidth="1"/>
    <col min="506" max="506" width="8.59765625" style="20" customWidth="1"/>
    <col min="507" max="507" width="10" style="20" customWidth="1"/>
    <col min="508" max="508" width="10.06640625" style="20" customWidth="1"/>
    <col min="509" max="509" width="9.46484375" style="20" customWidth="1"/>
    <col min="510" max="510" width="8.59765625" style="20" customWidth="1"/>
    <col min="511" max="511" width="11.59765625" style="20" bestFit="1" customWidth="1"/>
    <col min="512" max="512" width="14.796875" style="20" customWidth="1"/>
    <col min="513" max="514" width="9.59765625" style="20" customWidth="1"/>
    <col min="515" max="515" width="44.46484375" style="20" customWidth="1"/>
    <col min="516" max="523" width="0" style="20" hidden="1" customWidth="1"/>
    <col min="524" max="524" width="10.06640625" style="20" customWidth="1"/>
    <col min="525" max="748" width="9.06640625" style="20"/>
    <col min="749" max="749" width="8.59765625" style="20" customWidth="1"/>
    <col min="750" max="750" width="5.59765625" style="20" customWidth="1"/>
    <col min="751" max="756" width="8.59765625" style="20" customWidth="1"/>
    <col min="757" max="757" width="12" style="20" customWidth="1"/>
    <col min="758" max="760" width="8.59765625" style="20" customWidth="1"/>
    <col min="761" max="761" width="9" style="20" customWidth="1"/>
    <col min="762" max="762" width="8.59765625" style="20" customWidth="1"/>
    <col min="763" max="763" width="10" style="20" customWidth="1"/>
    <col min="764" max="764" width="10.06640625" style="20" customWidth="1"/>
    <col min="765" max="765" width="9.46484375" style="20" customWidth="1"/>
    <col min="766" max="766" width="8.59765625" style="20" customWidth="1"/>
    <col min="767" max="767" width="11.59765625" style="20" bestFit="1" customWidth="1"/>
    <col min="768" max="768" width="14.796875" style="20" customWidth="1"/>
    <col min="769" max="770" width="9.59765625" style="20" customWidth="1"/>
    <col min="771" max="771" width="44.46484375" style="20" customWidth="1"/>
    <col min="772" max="779" width="0" style="20" hidden="1" customWidth="1"/>
    <col min="780" max="780" width="10.06640625" style="20" customWidth="1"/>
    <col min="781" max="1004" width="9.06640625" style="20"/>
    <col min="1005" max="1005" width="8.59765625" style="20" customWidth="1"/>
    <col min="1006" max="1006" width="5.59765625" style="20" customWidth="1"/>
    <col min="1007" max="1012" width="8.59765625" style="20" customWidth="1"/>
    <col min="1013" max="1013" width="12" style="20" customWidth="1"/>
    <col min="1014" max="1016" width="8.59765625" style="20" customWidth="1"/>
    <col min="1017" max="1017" width="9" style="20" customWidth="1"/>
    <col min="1018" max="1018" width="8.59765625" style="20" customWidth="1"/>
    <col min="1019" max="1019" width="10" style="20" customWidth="1"/>
    <col min="1020" max="1020" width="10.06640625" style="20" customWidth="1"/>
    <col min="1021" max="1021" width="9.46484375" style="20" customWidth="1"/>
    <col min="1022" max="1022" width="8.59765625" style="20" customWidth="1"/>
    <col min="1023" max="1023" width="11.59765625" style="20" bestFit="1" customWidth="1"/>
    <col min="1024" max="1024" width="14.796875" style="20" customWidth="1"/>
    <col min="1025" max="1026" width="9.59765625" style="20" customWidth="1"/>
    <col min="1027" max="1027" width="44.46484375" style="20" customWidth="1"/>
    <col min="1028" max="1035" width="0" style="20" hidden="1" customWidth="1"/>
    <col min="1036" max="1036" width="10.06640625" style="20" customWidth="1"/>
    <col min="1037" max="1260" width="9.06640625" style="20"/>
    <col min="1261" max="1261" width="8.59765625" style="20" customWidth="1"/>
    <col min="1262" max="1262" width="5.59765625" style="20" customWidth="1"/>
    <col min="1263" max="1268" width="8.59765625" style="20" customWidth="1"/>
    <col min="1269" max="1269" width="12" style="20" customWidth="1"/>
    <col min="1270" max="1272" width="8.59765625" style="20" customWidth="1"/>
    <col min="1273" max="1273" width="9" style="20" customWidth="1"/>
    <col min="1274" max="1274" width="8.59765625" style="20" customWidth="1"/>
    <col min="1275" max="1275" width="10" style="20" customWidth="1"/>
    <col min="1276" max="1276" width="10.06640625" style="20" customWidth="1"/>
    <col min="1277" max="1277" width="9.46484375" style="20" customWidth="1"/>
    <col min="1278" max="1278" width="8.59765625" style="20" customWidth="1"/>
    <col min="1279" max="1279" width="11.59765625" style="20" bestFit="1" customWidth="1"/>
    <col min="1280" max="1280" width="14.796875" style="20" customWidth="1"/>
    <col min="1281" max="1282" width="9.59765625" style="20" customWidth="1"/>
    <col min="1283" max="1283" width="44.46484375" style="20" customWidth="1"/>
    <col min="1284" max="1291" width="0" style="20" hidden="1" customWidth="1"/>
    <col min="1292" max="1292" width="10.06640625" style="20" customWidth="1"/>
    <col min="1293" max="1516" width="9.06640625" style="20"/>
    <col min="1517" max="1517" width="8.59765625" style="20" customWidth="1"/>
    <col min="1518" max="1518" width="5.59765625" style="20" customWidth="1"/>
    <col min="1519" max="1524" width="8.59765625" style="20" customWidth="1"/>
    <col min="1525" max="1525" width="12" style="20" customWidth="1"/>
    <col min="1526" max="1528" width="8.59765625" style="20" customWidth="1"/>
    <col min="1529" max="1529" width="9" style="20" customWidth="1"/>
    <col min="1530" max="1530" width="8.59765625" style="20" customWidth="1"/>
    <col min="1531" max="1531" width="10" style="20" customWidth="1"/>
    <col min="1532" max="1532" width="10.06640625" style="20" customWidth="1"/>
    <col min="1533" max="1533" width="9.46484375" style="20" customWidth="1"/>
    <col min="1534" max="1534" width="8.59765625" style="20" customWidth="1"/>
    <col min="1535" max="1535" width="11.59765625" style="20" bestFit="1" customWidth="1"/>
    <col min="1536" max="1536" width="14.796875" style="20" customWidth="1"/>
    <col min="1537" max="1538" width="9.59765625" style="20" customWidth="1"/>
    <col min="1539" max="1539" width="44.46484375" style="20" customWidth="1"/>
    <col min="1540" max="1547" width="0" style="20" hidden="1" customWidth="1"/>
    <col min="1548" max="1548" width="10.06640625" style="20" customWidth="1"/>
    <col min="1549" max="1772" width="9.06640625" style="20"/>
    <col min="1773" max="1773" width="8.59765625" style="20" customWidth="1"/>
    <col min="1774" max="1774" width="5.59765625" style="20" customWidth="1"/>
    <col min="1775" max="1780" width="8.59765625" style="20" customWidth="1"/>
    <col min="1781" max="1781" width="12" style="20" customWidth="1"/>
    <col min="1782" max="1784" width="8.59765625" style="20" customWidth="1"/>
    <col min="1785" max="1785" width="9" style="20" customWidth="1"/>
    <col min="1786" max="1786" width="8.59765625" style="20" customWidth="1"/>
    <col min="1787" max="1787" width="10" style="20" customWidth="1"/>
    <col min="1788" max="1788" width="10.06640625" style="20" customWidth="1"/>
    <col min="1789" max="1789" width="9.46484375" style="20" customWidth="1"/>
    <col min="1790" max="1790" width="8.59765625" style="20" customWidth="1"/>
    <col min="1791" max="1791" width="11.59765625" style="20" bestFit="1" customWidth="1"/>
    <col min="1792" max="1792" width="14.796875" style="20" customWidth="1"/>
    <col min="1793" max="1794" width="9.59765625" style="20" customWidth="1"/>
    <col min="1795" max="1795" width="44.46484375" style="20" customWidth="1"/>
    <col min="1796" max="1803" width="0" style="20" hidden="1" customWidth="1"/>
    <col min="1804" max="1804" width="10.06640625" style="20" customWidth="1"/>
    <col min="1805" max="2028" width="9.06640625" style="20"/>
    <col min="2029" max="2029" width="8.59765625" style="20" customWidth="1"/>
    <col min="2030" max="2030" width="5.59765625" style="20" customWidth="1"/>
    <col min="2031" max="2036" width="8.59765625" style="20" customWidth="1"/>
    <col min="2037" max="2037" width="12" style="20" customWidth="1"/>
    <col min="2038" max="2040" width="8.59765625" style="20" customWidth="1"/>
    <col min="2041" max="2041" width="9" style="20" customWidth="1"/>
    <col min="2042" max="2042" width="8.59765625" style="20" customWidth="1"/>
    <col min="2043" max="2043" width="10" style="20" customWidth="1"/>
    <col min="2044" max="2044" width="10.06640625" style="20" customWidth="1"/>
    <col min="2045" max="2045" width="9.46484375" style="20" customWidth="1"/>
    <col min="2046" max="2046" width="8.59765625" style="20" customWidth="1"/>
    <col min="2047" max="2047" width="11.59765625" style="20" bestFit="1" customWidth="1"/>
    <col min="2048" max="2048" width="14.796875" style="20" customWidth="1"/>
    <col min="2049" max="2050" width="9.59765625" style="20" customWidth="1"/>
    <col min="2051" max="2051" width="44.46484375" style="20" customWidth="1"/>
    <col min="2052" max="2059" width="0" style="20" hidden="1" customWidth="1"/>
    <col min="2060" max="2060" width="10.06640625" style="20" customWidth="1"/>
    <col min="2061" max="2284" width="9.06640625" style="20"/>
    <col min="2285" max="2285" width="8.59765625" style="20" customWidth="1"/>
    <col min="2286" max="2286" width="5.59765625" style="20" customWidth="1"/>
    <col min="2287" max="2292" width="8.59765625" style="20" customWidth="1"/>
    <col min="2293" max="2293" width="12" style="20" customWidth="1"/>
    <col min="2294" max="2296" width="8.59765625" style="20" customWidth="1"/>
    <col min="2297" max="2297" width="9" style="20" customWidth="1"/>
    <col min="2298" max="2298" width="8.59765625" style="20" customWidth="1"/>
    <col min="2299" max="2299" width="10" style="20" customWidth="1"/>
    <col min="2300" max="2300" width="10.06640625" style="20" customWidth="1"/>
    <col min="2301" max="2301" width="9.46484375" style="20" customWidth="1"/>
    <col min="2302" max="2302" width="8.59765625" style="20" customWidth="1"/>
    <col min="2303" max="2303" width="11.59765625" style="20" bestFit="1" customWidth="1"/>
    <col min="2304" max="2304" width="14.796875" style="20" customWidth="1"/>
    <col min="2305" max="2306" width="9.59765625" style="20" customWidth="1"/>
    <col min="2307" max="2307" width="44.46484375" style="20" customWidth="1"/>
    <col min="2308" max="2315" width="0" style="20" hidden="1" customWidth="1"/>
    <col min="2316" max="2316" width="10.06640625" style="20" customWidth="1"/>
    <col min="2317" max="2540" width="9.06640625" style="20"/>
    <col min="2541" max="2541" width="8.59765625" style="20" customWidth="1"/>
    <col min="2542" max="2542" width="5.59765625" style="20" customWidth="1"/>
    <col min="2543" max="2548" width="8.59765625" style="20" customWidth="1"/>
    <col min="2549" max="2549" width="12" style="20" customWidth="1"/>
    <col min="2550" max="2552" width="8.59765625" style="20" customWidth="1"/>
    <col min="2553" max="2553" width="9" style="20" customWidth="1"/>
    <col min="2554" max="2554" width="8.59765625" style="20" customWidth="1"/>
    <col min="2555" max="2555" width="10" style="20" customWidth="1"/>
    <col min="2556" max="2556" width="10.06640625" style="20" customWidth="1"/>
    <col min="2557" max="2557" width="9.46484375" style="20" customWidth="1"/>
    <col min="2558" max="2558" width="8.59765625" style="20" customWidth="1"/>
    <col min="2559" max="2559" width="11.59765625" style="20" bestFit="1" customWidth="1"/>
    <col min="2560" max="2560" width="14.796875" style="20" customWidth="1"/>
    <col min="2561" max="2562" width="9.59765625" style="20" customWidth="1"/>
    <col min="2563" max="2563" width="44.46484375" style="20" customWidth="1"/>
    <col min="2564" max="2571" width="0" style="20" hidden="1" customWidth="1"/>
    <col min="2572" max="2572" width="10.06640625" style="20" customWidth="1"/>
    <col min="2573" max="2796" width="9.06640625" style="20"/>
    <col min="2797" max="2797" width="8.59765625" style="20" customWidth="1"/>
    <col min="2798" max="2798" width="5.59765625" style="20" customWidth="1"/>
    <col min="2799" max="2804" width="8.59765625" style="20" customWidth="1"/>
    <col min="2805" max="2805" width="12" style="20" customWidth="1"/>
    <col min="2806" max="2808" width="8.59765625" style="20" customWidth="1"/>
    <col min="2809" max="2809" width="9" style="20" customWidth="1"/>
    <col min="2810" max="2810" width="8.59765625" style="20" customWidth="1"/>
    <col min="2811" max="2811" width="10" style="20" customWidth="1"/>
    <col min="2812" max="2812" width="10.06640625" style="20" customWidth="1"/>
    <col min="2813" max="2813" width="9.46484375" style="20" customWidth="1"/>
    <col min="2814" max="2814" width="8.59765625" style="20" customWidth="1"/>
    <col min="2815" max="2815" width="11.59765625" style="20" bestFit="1" customWidth="1"/>
    <col min="2816" max="2816" width="14.796875" style="20" customWidth="1"/>
    <col min="2817" max="2818" width="9.59765625" style="20" customWidth="1"/>
    <col min="2819" max="2819" width="44.46484375" style="20" customWidth="1"/>
    <col min="2820" max="2827" width="0" style="20" hidden="1" customWidth="1"/>
    <col min="2828" max="2828" width="10.06640625" style="20" customWidth="1"/>
    <col min="2829" max="3052" width="9.06640625" style="20"/>
    <col min="3053" max="3053" width="8.59765625" style="20" customWidth="1"/>
    <col min="3054" max="3054" width="5.59765625" style="20" customWidth="1"/>
    <col min="3055" max="3060" width="8.59765625" style="20" customWidth="1"/>
    <col min="3061" max="3061" width="12" style="20" customWidth="1"/>
    <col min="3062" max="3064" width="8.59765625" style="20" customWidth="1"/>
    <col min="3065" max="3065" width="9" style="20" customWidth="1"/>
    <col min="3066" max="3066" width="8.59765625" style="20" customWidth="1"/>
    <col min="3067" max="3067" width="10" style="20" customWidth="1"/>
    <col min="3068" max="3068" width="10.06640625" style="20" customWidth="1"/>
    <col min="3069" max="3069" width="9.46484375" style="20" customWidth="1"/>
    <col min="3070" max="3070" width="8.59765625" style="20" customWidth="1"/>
    <col min="3071" max="3071" width="11.59765625" style="20" bestFit="1" customWidth="1"/>
    <col min="3072" max="3072" width="14.796875" style="20" customWidth="1"/>
    <col min="3073" max="3074" width="9.59765625" style="20" customWidth="1"/>
    <col min="3075" max="3075" width="44.46484375" style="20" customWidth="1"/>
    <col min="3076" max="3083" width="0" style="20" hidden="1" customWidth="1"/>
    <col min="3084" max="3084" width="10.06640625" style="20" customWidth="1"/>
    <col min="3085" max="3308" width="9.06640625" style="20"/>
    <col min="3309" max="3309" width="8.59765625" style="20" customWidth="1"/>
    <col min="3310" max="3310" width="5.59765625" style="20" customWidth="1"/>
    <col min="3311" max="3316" width="8.59765625" style="20" customWidth="1"/>
    <col min="3317" max="3317" width="12" style="20" customWidth="1"/>
    <col min="3318" max="3320" width="8.59765625" style="20" customWidth="1"/>
    <col min="3321" max="3321" width="9" style="20" customWidth="1"/>
    <col min="3322" max="3322" width="8.59765625" style="20" customWidth="1"/>
    <col min="3323" max="3323" width="10" style="20" customWidth="1"/>
    <col min="3324" max="3324" width="10.06640625" style="20" customWidth="1"/>
    <col min="3325" max="3325" width="9.46484375" style="20" customWidth="1"/>
    <col min="3326" max="3326" width="8.59765625" style="20" customWidth="1"/>
    <col min="3327" max="3327" width="11.59765625" style="20" bestFit="1" customWidth="1"/>
    <col min="3328" max="3328" width="14.796875" style="20" customWidth="1"/>
    <col min="3329" max="3330" width="9.59765625" style="20" customWidth="1"/>
    <col min="3331" max="3331" width="44.46484375" style="20" customWidth="1"/>
    <col min="3332" max="3339" width="0" style="20" hidden="1" customWidth="1"/>
    <col min="3340" max="3340" width="10.06640625" style="20" customWidth="1"/>
    <col min="3341" max="3564" width="9.06640625" style="20"/>
    <col min="3565" max="3565" width="8.59765625" style="20" customWidth="1"/>
    <col min="3566" max="3566" width="5.59765625" style="20" customWidth="1"/>
    <col min="3567" max="3572" width="8.59765625" style="20" customWidth="1"/>
    <col min="3573" max="3573" width="12" style="20" customWidth="1"/>
    <col min="3574" max="3576" width="8.59765625" style="20" customWidth="1"/>
    <col min="3577" max="3577" width="9" style="20" customWidth="1"/>
    <col min="3578" max="3578" width="8.59765625" style="20" customWidth="1"/>
    <col min="3579" max="3579" width="10" style="20" customWidth="1"/>
    <col min="3580" max="3580" width="10.06640625" style="20" customWidth="1"/>
    <col min="3581" max="3581" width="9.46484375" style="20" customWidth="1"/>
    <col min="3582" max="3582" width="8.59765625" style="20" customWidth="1"/>
    <col min="3583" max="3583" width="11.59765625" style="20" bestFit="1" customWidth="1"/>
    <col min="3584" max="3584" width="14.796875" style="20" customWidth="1"/>
    <col min="3585" max="3586" width="9.59765625" style="20" customWidth="1"/>
    <col min="3587" max="3587" width="44.46484375" style="20" customWidth="1"/>
    <col min="3588" max="3595" width="0" style="20" hidden="1" customWidth="1"/>
    <col min="3596" max="3596" width="10.06640625" style="20" customWidth="1"/>
    <col min="3597" max="3820" width="9.06640625" style="20"/>
    <col min="3821" max="3821" width="8.59765625" style="20" customWidth="1"/>
    <col min="3822" max="3822" width="5.59765625" style="20" customWidth="1"/>
    <col min="3823" max="3828" width="8.59765625" style="20" customWidth="1"/>
    <col min="3829" max="3829" width="12" style="20" customWidth="1"/>
    <col min="3830" max="3832" width="8.59765625" style="20" customWidth="1"/>
    <col min="3833" max="3833" width="9" style="20" customWidth="1"/>
    <col min="3834" max="3834" width="8.59765625" style="20" customWidth="1"/>
    <col min="3835" max="3835" width="10" style="20" customWidth="1"/>
    <col min="3836" max="3836" width="10.06640625" style="20" customWidth="1"/>
    <col min="3837" max="3837" width="9.46484375" style="20" customWidth="1"/>
    <col min="3838" max="3838" width="8.59765625" style="20" customWidth="1"/>
    <col min="3839" max="3839" width="11.59765625" style="20" bestFit="1" customWidth="1"/>
    <col min="3840" max="3840" width="14.796875" style="20" customWidth="1"/>
    <col min="3841" max="3842" width="9.59765625" style="20" customWidth="1"/>
    <col min="3843" max="3843" width="44.46484375" style="20" customWidth="1"/>
    <col min="3844" max="3851" width="0" style="20" hidden="1" customWidth="1"/>
    <col min="3852" max="3852" width="10.06640625" style="20" customWidth="1"/>
    <col min="3853" max="4076" width="9.06640625" style="20"/>
    <col min="4077" max="4077" width="8.59765625" style="20" customWidth="1"/>
    <col min="4078" max="4078" width="5.59765625" style="20" customWidth="1"/>
    <col min="4079" max="4084" width="8.59765625" style="20" customWidth="1"/>
    <col min="4085" max="4085" width="12" style="20" customWidth="1"/>
    <col min="4086" max="4088" width="8.59765625" style="20" customWidth="1"/>
    <col min="4089" max="4089" width="9" style="20" customWidth="1"/>
    <col min="4090" max="4090" width="8.59765625" style="20" customWidth="1"/>
    <col min="4091" max="4091" width="10" style="20" customWidth="1"/>
    <col min="4092" max="4092" width="10.06640625" style="20" customWidth="1"/>
    <col min="4093" max="4093" width="9.46484375" style="20" customWidth="1"/>
    <col min="4094" max="4094" width="8.59765625" style="20" customWidth="1"/>
    <col min="4095" max="4095" width="11.59765625" style="20" bestFit="1" customWidth="1"/>
    <col min="4096" max="4096" width="14.796875" style="20" customWidth="1"/>
    <col min="4097" max="4098" width="9.59765625" style="20" customWidth="1"/>
    <col min="4099" max="4099" width="44.46484375" style="20" customWidth="1"/>
    <col min="4100" max="4107" width="0" style="20" hidden="1" customWidth="1"/>
    <col min="4108" max="4108" width="10.06640625" style="20" customWidth="1"/>
    <col min="4109" max="4332" width="9.06640625" style="20"/>
    <col min="4333" max="4333" width="8.59765625" style="20" customWidth="1"/>
    <col min="4334" max="4334" width="5.59765625" style="20" customWidth="1"/>
    <col min="4335" max="4340" width="8.59765625" style="20" customWidth="1"/>
    <col min="4341" max="4341" width="12" style="20" customWidth="1"/>
    <col min="4342" max="4344" width="8.59765625" style="20" customWidth="1"/>
    <col min="4345" max="4345" width="9" style="20" customWidth="1"/>
    <col min="4346" max="4346" width="8.59765625" style="20" customWidth="1"/>
    <col min="4347" max="4347" width="10" style="20" customWidth="1"/>
    <col min="4348" max="4348" width="10.06640625" style="20" customWidth="1"/>
    <col min="4349" max="4349" width="9.46484375" style="20" customWidth="1"/>
    <col min="4350" max="4350" width="8.59765625" style="20" customWidth="1"/>
    <col min="4351" max="4351" width="11.59765625" style="20" bestFit="1" customWidth="1"/>
    <col min="4352" max="4352" width="14.796875" style="20" customWidth="1"/>
    <col min="4353" max="4354" width="9.59765625" style="20" customWidth="1"/>
    <col min="4355" max="4355" width="44.46484375" style="20" customWidth="1"/>
    <col min="4356" max="4363" width="0" style="20" hidden="1" customWidth="1"/>
    <col min="4364" max="4364" width="10.06640625" style="20" customWidth="1"/>
    <col min="4365" max="4588" width="9.06640625" style="20"/>
    <col min="4589" max="4589" width="8.59765625" style="20" customWidth="1"/>
    <col min="4590" max="4590" width="5.59765625" style="20" customWidth="1"/>
    <col min="4591" max="4596" width="8.59765625" style="20" customWidth="1"/>
    <col min="4597" max="4597" width="12" style="20" customWidth="1"/>
    <col min="4598" max="4600" width="8.59765625" style="20" customWidth="1"/>
    <col min="4601" max="4601" width="9" style="20" customWidth="1"/>
    <col min="4602" max="4602" width="8.59765625" style="20" customWidth="1"/>
    <col min="4603" max="4603" width="10" style="20" customWidth="1"/>
    <col min="4604" max="4604" width="10.06640625" style="20" customWidth="1"/>
    <col min="4605" max="4605" width="9.46484375" style="20" customWidth="1"/>
    <col min="4606" max="4606" width="8.59765625" style="20" customWidth="1"/>
    <col min="4607" max="4607" width="11.59765625" style="20" bestFit="1" customWidth="1"/>
    <col min="4608" max="4608" width="14.796875" style="20" customWidth="1"/>
    <col min="4609" max="4610" width="9.59765625" style="20" customWidth="1"/>
    <col min="4611" max="4611" width="44.46484375" style="20" customWidth="1"/>
    <col min="4612" max="4619" width="0" style="20" hidden="1" customWidth="1"/>
    <col min="4620" max="4620" width="10.06640625" style="20" customWidth="1"/>
    <col min="4621" max="4844" width="9.06640625" style="20"/>
    <col min="4845" max="4845" width="8.59765625" style="20" customWidth="1"/>
    <col min="4846" max="4846" width="5.59765625" style="20" customWidth="1"/>
    <col min="4847" max="4852" width="8.59765625" style="20" customWidth="1"/>
    <col min="4853" max="4853" width="12" style="20" customWidth="1"/>
    <col min="4854" max="4856" width="8.59765625" style="20" customWidth="1"/>
    <col min="4857" max="4857" width="9" style="20" customWidth="1"/>
    <col min="4858" max="4858" width="8.59765625" style="20" customWidth="1"/>
    <col min="4859" max="4859" width="10" style="20" customWidth="1"/>
    <col min="4860" max="4860" width="10.06640625" style="20" customWidth="1"/>
    <col min="4861" max="4861" width="9.46484375" style="20" customWidth="1"/>
    <col min="4862" max="4862" width="8.59765625" style="20" customWidth="1"/>
    <col min="4863" max="4863" width="11.59765625" style="20" bestFit="1" customWidth="1"/>
    <col min="4864" max="4864" width="14.796875" style="20" customWidth="1"/>
    <col min="4865" max="4866" width="9.59765625" style="20" customWidth="1"/>
    <col min="4867" max="4867" width="44.46484375" style="20" customWidth="1"/>
    <col min="4868" max="4875" width="0" style="20" hidden="1" customWidth="1"/>
    <col min="4876" max="4876" width="10.06640625" style="20" customWidth="1"/>
    <col min="4877" max="5100" width="9.06640625" style="20"/>
    <col min="5101" max="5101" width="8.59765625" style="20" customWidth="1"/>
    <col min="5102" max="5102" width="5.59765625" style="20" customWidth="1"/>
    <col min="5103" max="5108" width="8.59765625" style="20" customWidth="1"/>
    <col min="5109" max="5109" width="12" style="20" customWidth="1"/>
    <col min="5110" max="5112" width="8.59765625" style="20" customWidth="1"/>
    <col min="5113" max="5113" width="9" style="20" customWidth="1"/>
    <col min="5114" max="5114" width="8.59765625" style="20" customWidth="1"/>
    <col min="5115" max="5115" width="10" style="20" customWidth="1"/>
    <col min="5116" max="5116" width="10.06640625" style="20" customWidth="1"/>
    <col min="5117" max="5117" width="9.46484375" style="20" customWidth="1"/>
    <col min="5118" max="5118" width="8.59765625" style="20" customWidth="1"/>
    <col min="5119" max="5119" width="11.59765625" style="20" bestFit="1" customWidth="1"/>
    <col min="5120" max="5120" width="14.796875" style="20" customWidth="1"/>
    <col min="5121" max="5122" width="9.59765625" style="20" customWidth="1"/>
    <col min="5123" max="5123" width="44.46484375" style="20" customWidth="1"/>
    <col min="5124" max="5131" width="0" style="20" hidden="1" customWidth="1"/>
    <col min="5132" max="5132" width="10.06640625" style="20" customWidth="1"/>
    <col min="5133" max="5356" width="9.06640625" style="20"/>
    <col min="5357" max="5357" width="8.59765625" style="20" customWidth="1"/>
    <col min="5358" max="5358" width="5.59765625" style="20" customWidth="1"/>
    <col min="5359" max="5364" width="8.59765625" style="20" customWidth="1"/>
    <col min="5365" max="5365" width="12" style="20" customWidth="1"/>
    <col min="5366" max="5368" width="8.59765625" style="20" customWidth="1"/>
    <col min="5369" max="5369" width="9" style="20" customWidth="1"/>
    <col min="5370" max="5370" width="8.59765625" style="20" customWidth="1"/>
    <col min="5371" max="5371" width="10" style="20" customWidth="1"/>
    <col min="5372" max="5372" width="10.06640625" style="20" customWidth="1"/>
    <col min="5373" max="5373" width="9.46484375" style="20" customWidth="1"/>
    <col min="5374" max="5374" width="8.59765625" style="20" customWidth="1"/>
    <col min="5375" max="5375" width="11.59765625" style="20" bestFit="1" customWidth="1"/>
    <col min="5376" max="5376" width="14.796875" style="20" customWidth="1"/>
    <col min="5377" max="5378" width="9.59765625" style="20" customWidth="1"/>
    <col min="5379" max="5379" width="44.46484375" style="20" customWidth="1"/>
    <col min="5380" max="5387" width="0" style="20" hidden="1" customWidth="1"/>
    <col min="5388" max="5388" width="10.06640625" style="20" customWidth="1"/>
    <col min="5389" max="5612" width="9.06640625" style="20"/>
    <col min="5613" max="5613" width="8.59765625" style="20" customWidth="1"/>
    <col min="5614" max="5614" width="5.59765625" style="20" customWidth="1"/>
    <col min="5615" max="5620" width="8.59765625" style="20" customWidth="1"/>
    <col min="5621" max="5621" width="12" style="20" customWidth="1"/>
    <col min="5622" max="5624" width="8.59765625" style="20" customWidth="1"/>
    <col min="5625" max="5625" width="9" style="20" customWidth="1"/>
    <col min="5626" max="5626" width="8.59765625" style="20" customWidth="1"/>
    <col min="5627" max="5627" width="10" style="20" customWidth="1"/>
    <col min="5628" max="5628" width="10.06640625" style="20" customWidth="1"/>
    <col min="5629" max="5629" width="9.46484375" style="20" customWidth="1"/>
    <col min="5630" max="5630" width="8.59765625" style="20" customWidth="1"/>
    <col min="5631" max="5631" width="11.59765625" style="20" bestFit="1" customWidth="1"/>
    <col min="5632" max="5632" width="14.796875" style="20" customWidth="1"/>
    <col min="5633" max="5634" width="9.59765625" style="20" customWidth="1"/>
    <col min="5635" max="5635" width="44.46484375" style="20" customWidth="1"/>
    <col min="5636" max="5643" width="0" style="20" hidden="1" customWidth="1"/>
    <col min="5644" max="5644" width="10.06640625" style="20" customWidth="1"/>
    <col min="5645" max="5868" width="9.06640625" style="20"/>
    <col min="5869" max="5869" width="8.59765625" style="20" customWidth="1"/>
    <col min="5870" max="5870" width="5.59765625" style="20" customWidth="1"/>
    <col min="5871" max="5876" width="8.59765625" style="20" customWidth="1"/>
    <col min="5877" max="5877" width="12" style="20" customWidth="1"/>
    <col min="5878" max="5880" width="8.59765625" style="20" customWidth="1"/>
    <col min="5881" max="5881" width="9" style="20" customWidth="1"/>
    <col min="5882" max="5882" width="8.59765625" style="20" customWidth="1"/>
    <col min="5883" max="5883" width="10" style="20" customWidth="1"/>
    <col min="5884" max="5884" width="10.06640625" style="20" customWidth="1"/>
    <col min="5885" max="5885" width="9.46484375" style="20" customWidth="1"/>
    <col min="5886" max="5886" width="8.59765625" style="20" customWidth="1"/>
    <col min="5887" max="5887" width="11.59765625" style="20" bestFit="1" customWidth="1"/>
    <col min="5888" max="5888" width="14.796875" style="20" customWidth="1"/>
    <col min="5889" max="5890" width="9.59765625" style="20" customWidth="1"/>
    <col min="5891" max="5891" width="44.46484375" style="20" customWidth="1"/>
    <col min="5892" max="5899" width="0" style="20" hidden="1" customWidth="1"/>
    <col min="5900" max="5900" width="10.06640625" style="20" customWidth="1"/>
    <col min="5901" max="6124" width="9.06640625" style="20"/>
    <col min="6125" max="6125" width="8.59765625" style="20" customWidth="1"/>
    <col min="6126" max="6126" width="5.59765625" style="20" customWidth="1"/>
    <col min="6127" max="6132" width="8.59765625" style="20" customWidth="1"/>
    <col min="6133" max="6133" width="12" style="20" customWidth="1"/>
    <col min="6134" max="6136" width="8.59765625" style="20" customWidth="1"/>
    <col min="6137" max="6137" width="9" style="20" customWidth="1"/>
    <col min="6138" max="6138" width="8.59765625" style="20" customWidth="1"/>
    <col min="6139" max="6139" width="10" style="20" customWidth="1"/>
    <col min="6140" max="6140" width="10.06640625" style="20" customWidth="1"/>
    <col min="6141" max="6141" width="9.46484375" style="20" customWidth="1"/>
    <col min="6142" max="6142" width="8.59765625" style="20" customWidth="1"/>
    <col min="6143" max="6143" width="11.59765625" style="20" bestFit="1" customWidth="1"/>
    <col min="6144" max="6144" width="14.796875" style="20" customWidth="1"/>
    <col min="6145" max="6146" width="9.59765625" style="20" customWidth="1"/>
    <col min="6147" max="6147" width="44.46484375" style="20" customWidth="1"/>
    <col min="6148" max="6155" width="0" style="20" hidden="1" customWidth="1"/>
    <col min="6156" max="6156" width="10.06640625" style="20" customWidth="1"/>
    <col min="6157" max="6380" width="9.06640625" style="20"/>
    <col min="6381" max="6381" width="8.59765625" style="20" customWidth="1"/>
    <col min="6382" max="6382" width="5.59765625" style="20" customWidth="1"/>
    <col min="6383" max="6388" width="8.59765625" style="20" customWidth="1"/>
    <col min="6389" max="6389" width="12" style="20" customWidth="1"/>
    <col min="6390" max="6392" width="8.59765625" style="20" customWidth="1"/>
    <col min="6393" max="6393" width="9" style="20" customWidth="1"/>
    <col min="6394" max="6394" width="8.59765625" style="20" customWidth="1"/>
    <col min="6395" max="6395" width="10" style="20" customWidth="1"/>
    <col min="6396" max="6396" width="10.06640625" style="20" customWidth="1"/>
    <col min="6397" max="6397" width="9.46484375" style="20" customWidth="1"/>
    <col min="6398" max="6398" width="8.59765625" style="20" customWidth="1"/>
    <col min="6399" max="6399" width="11.59765625" style="20" bestFit="1" customWidth="1"/>
    <col min="6400" max="6400" width="14.796875" style="20" customWidth="1"/>
    <col min="6401" max="6402" width="9.59765625" style="20" customWidth="1"/>
    <col min="6403" max="6403" width="44.46484375" style="20" customWidth="1"/>
    <col min="6404" max="6411" width="0" style="20" hidden="1" customWidth="1"/>
    <col min="6412" max="6412" width="10.06640625" style="20" customWidth="1"/>
    <col min="6413" max="6636" width="9.06640625" style="20"/>
    <col min="6637" max="6637" width="8.59765625" style="20" customWidth="1"/>
    <col min="6638" max="6638" width="5.59765625" style="20" customWidth="1"/>
    <col min="6639" max="6644" width="8.59765625" style="20" customWidth="1"/>
    <col min="6645" max="6645" width="12" style="20" customWidth="1"/>
    <col min="6646" max="6648" width="8.59765625" style="20" customWidth="1"/>
    <col min="6649" max="6649" width="9" style="20" customWidth="1"/>
    <col min="6650" max="6650" width="8.59765625" style="20" customWidth="1"/>
    <col min="6651" max="6651" width="10" style="20" customWidth="1"/>
    <col min="6652" max="6652" width="10.06640625" style="20" customWidth="1"/>
    <col min="6653" max="6653" width="9.46484375" style="20" customWidth="1"/>
    <col min="6654" max="6654" width="8.59765625" style="20" customWidth="1"/>
    <col min="6655" max="6655" width="11.59765625" style="20" bestFit="1" customWidth="1"/>
    <col min="6656" max="6656" width="14.796875" style="20" customWidth="1"/>
    <col min="6657" max="6658" width="9.59765625" style="20" customWidth="1"/>
    <col min="6659" max="6659" width="44.46484375" style="20" customWidth="1"/>
    <col min="6660" max="6667" width="0" style="20" hidden="1" customWidth="1"/>
    <col min="6668" max="6668" width="10.06640625" style="20" customWidth="1"/>
    <col min="6669" max="6892" width="9.06640625" style="20"/>
    <col min="6893" max="6893" width="8.59765625" style="20" customWidth="1"/>
    <col min="6894" max="6894" width="5.59765625" style="20" customWidth="1"/>
    <col min="6895" max="6900" width="8.59765625" style="20" customWidth="1"/>
    <col min="6901" max="6901" width="12" style="20" customWidth="1"/>
    <col min="6902" max="6904" width="8.59765625" style="20" customWidth="1"/>
    <col min="6905" max="6905" width="9" style="20" customWidth="1"/>
    <col min="6906" max="6906" width="8.59765625" style="20" customWidth="1"/>
    <col min="6907" max="6907" width="10" style="20" customWidth="1"/>
    <col min="6908" max="6908" width="10.06640625" style="20" customWidth="1"/>
    <col min="6909" max="6909" width="9.46484375" style="20" customWidth="1"/>
    <col min="6910" max="6910" width="8.59765625" style="20" customWidth="1"/>
    <col min="6911" max="6911" width="11.59765625" style="20" bestFit="1" customWidth="1"/>
    <col min="6912" max="6912" width="14.796875" style="20" customWidth="1"/>
    <col min="6913" max="6914" width="9.59765625" style="20" customWidth="1"/>
    <col min="6915" max="6915" width="44.46484375" style="20" customWidth="1"/>
    <col min="6916" max="6923" width="0" style="20" hidden="1" customWidth="1"/>
    <col min="6924" max="6924" width="10.06640625" style="20" customWidth="1"/>
    <col min="6925" max="7148" width="9.06640625" style="20"/>
    <col min="7149" max="7149" width="8.59765625" style="20" customWidth="1"/>
    <col min="7150" max="7150" width="5.59765625" style="20" customWidth="1"/>
    <col min="7151" max="7156" width="8.59765625" style="20" customWidth="1"/>
    <col min="7157" max="7157" width="12" style="20" customWidth="1"/>
    <col min="7158" max="7160" width="8.59765625" style="20" customWidth="1"/>
    <col min="7161" max="7161" width="9" style="20" customWidth="1"/>
    <col min="7162" max="7162" width="8.59765625" style="20" customWidth="1"/>
    <col min="7163" max="7163" width="10" style="20" customWidth="1"/>
    <col min="7164" max="7164" width="10.06640625" style="20" customWidth="1"/>
    <col min="7165" max="7165" width="9.46484375" style="20" customWidth="1"/>
    <col min="7166" max="7166" width="8.59765625" style="20" customWidth="1"/>
    <col min="7167" max="7167" width="11.59765625" style="20" bestFit="1" customWidth="1"/>
    <col min="7168" max="7168" width="14.796875" style="20" customWidth="1"/>
    <col min="7169" max="7170" width="9.59765625" style="20" customWidth="1"/>
    <col min="7171" max="7171" width="44.46484375" style="20" customWidth="1"/>
    <col min="7172" max="7179" width="0" style="20" hidden="1" customWidth="1"/>
    <col min="7180" max="7180" width="10.06640625" style="20" customWidth="1"/>
    <col min="7181" max="7404" width="9.06640625" style="20"/>
    <col min="7405" max="7405" width="8.59765625" style="20" customWidth="1"/>
    <col min="7406" max="7406" width="5.59765625" style="20" customWidth="1"/>
    <col min="7407" max="7412" width="8.59765625" style="20" customWidth="1"/>
    <col min="7413" max="7413" width="12" style="20" customWidth="1"/>
    <col min="7414" max="7416" width="8.59765625" style="20" customWidth="1"/>
    <col min="7417" max="7417" width="9" style="20" customWidth="1"/>
    <col min="7418" max="7418" width="8.59765625" style="20" customWidth="1"/>
    <col min="7419" max="7419" width="10" style="20" customWidth="1"/>
    <col min="7420" max="7420" width="10.06640625" style="20" customWidth="1"/>
    <col min="7421" max="7421" width="9.46484375" style="20" customWidth="1"/>
    <col min="7422" max="7422" width="8.59765625" style="20" customWidth="1"/>
    <col min="7423" max="7423" width="11.59765625" style="20" bestFit="1" customWidth="1"/>
    <col min="7424" max="7424" width="14.796875" style="20" customWidth="1"/>
    <col min="7425" max="7426" width="9.59765625" style="20" customWidth="1"/>
    <col min="7427" max="7427" width="44.46484375" style="20" customWidth="1"/>
    <col min="7428" max="7435" width="0" style="20" hidden="1" customWidth="1"/>
    <col min="7436" max="7436" width="10.06640625" style="20" customWidth="1"/>
    <col min="7437" max="7660" width="9.06640625" style="20"/>
    <col min="7661" max="7661" width="8.59765625" style="20" customWidth="1"/>
    <col min="7662" max="7662" width="5.59765625" style="20" customWidth="1"/>
    <col min="7663" max="7668" width="8.59765625" style="20" customWidth="1"/>
    <col min="7669" max="7669" width="12" style="20" customWidth="1"/>
    <col min="7670" max="7672" width="8.59765625" style="20" customWidth="1"/>
    <col min="7673" max="7673" width="9" style="20" customWidth="1"/>
    <col min="7674" max="7674" width="8.59765625" style="20" customWidth="1"/>
    <col min="7675" max="7675" width="10" style="20" customWidth="1"/>
    <col min="7676" max="7676" width="10.06640625" style="20" customWidth="1"/>
    <col min="7677" max="7677" width="9.46484375" style="20" customWidth="1"/>
    <col min="7678" max="7678" width="8.59765625" style="20" customWidth="1"/>
    <col min="7679" max="7679" width="11.59765625" style="20" bestFit="1" customWidth="1"/>
    <col min="7680" max="7680" width="14.796875" style="20" customWidth="1"/>
    <col min="7681" max="7682" width="9.59765625" style="20" customWidth="1"/>
    <col min="7683" max="7683" width="44.46484375" style="20" customWidth="1"/>
    <col min="7684" max="7691" width="0" style="20" hidden="1" customWidth="1"/>
    <col min="7692" max="7692" width="10.06640625" style="20" customWidth="1"/>
    <col min="7693" max="7916" width="9.06640625" style="20"/>
    <col min="7917" max="7917" width="8.59765625" style="20" customWidth="1"/>
    <col min="7918" max="7918" width="5.59765625" style="20" customWidth="1"/>
    <col min="7919" max="7924" width="8.59765625" style="20" customWidth="1"/>
    <col min="7925" max="7925" width="12" style="20" customWidth="1"/>
    <col min="7926" max="7928" width="8.59765625" style="20" customWidth="1"/>
    <col min="7929" max="7929" width="9" style="20" customWidth="1"/>
    <col min="7930" max="7930" width="8.59765625" style="20" customWidth="1"/>
    <col min="7931" max="7931" width="10" style="20" customWidth="1"/>
    <col min="7932" max="7932" width="10.06640625" style="20" customWidth="1"/>
    <col min="7933" max="7933" width="9.46484375" style="20" customWidth="1"/>
    <col min="7934" max="7934" width="8.59765625" style="20" customWidth="1"/>
    <col min="7935" max="7935" width="11.59765625" style="20" bestFit="1" customWidth="1"/>
    <col min="7936" max="7936" width="14.796875" style="20" customWidth="1"/>
    <col min="7937" max="7938" width="9.59765625" style="20" customWidth="1"/>
    <col min="7939" max="7939" width="44.46484375" style="20" customWidth="1"/>
    <col min="7940" max="7947" width="0" style="20" hidden="1" customWidth="1"/>
    <col min="7948" max="7948" width="10.06640625" style="20" customWidth="1"/>
    <col min="7949" max="8172" width="9.06640625" style="20"/>
    <col min="8173" max="8173" width="8.59765625" style="20" customWidth="1"/>
    <col min="8174" max="8174" width="5.59765625" style="20" customWidth="1"/>
    <col min="8175" max="8180" width="8.59765625" style="20" customWidth="1"/>
    <col min="8181" max="8181" width="12" style="20" customWidth="1"/>
    <col min="8182" max="8184" width="8.59765625" style="20" customWidth="1"/>
    <col min="8185" max="8185" width="9" style="20" customWidth="1"/>
    <col min="8186" max="8186" width="8.59765625" style="20" customWidth="1"/>
    <col min="8187" max="8187" width="10" style="20" customWidth="1"/>
    <col min="8188" max="8188" width="10.06640625" style="20" customWidth="1"/>
    <col min="8189" max="8189" width="9.46484375" style="20" customWidth="1"/>
    <col min="8190" max="8190" width="8.59765625" style="20" customWidth="1"/>
    <col min="8191" max="8191" width="11.59765625" style="20" bestFit="1" customWidth="1"/>
    <col min="8192" max="8192" width="14.796875" style="20" customWidth="1"/>
    <col min="8193" max="8194" width="9.59765625" style="20" customWidth="1"/>
    <col min="8195" max="8195" width="44.46484375" style="20" customWidth="1"/>
    <col min="8196" max="8203" width="0" style="20" hidden="1" customWidth="1"/>
    <col min="8204" max="8204" width="10.06640625" style="20" customWidth="1"/>
    <col min="8205" max="8428" width="9.06640625" style="20"/>
    <col min="8429" max="8429" width="8.59765625" style="20" customWidth="1"/>
    <col min="8430" max="8430" width="5.59765625" style="20" customWidth="1"/>
    <col min="8431" max="8436" width="8.59765625" style="20" customWidth="1"/>
    <col min="8437" max="8437" width="12" style="20" customWidth="1"/>
    <col min="8438" max="8440" width="8.59765625" style="20" customWidth="1"/>
    <col min="8441" max="8441" width="9" style="20" customWidth="1"/>
    <col min="8442" max="8442" width="8.59765625" style="20" customWidth="1"/>
    <col min="8443" max="8443" width="10" style="20" customWidth="1"/>
    <col min="8444" max="8444" width="10.06640625" style="20" customWidth="1"/>
    <col min="8445" max="8445" width="9.46484375" style="20" customWidth="1"/>
    <col min="8446" max="8446" width="8.59765625" style="20" customWidth="1"/>
    <col min="8447" max="8447" width="11.59765625" style="20" bestFit="1" customWidth="1"/>
    <col min="8448" max="8448" width="14.796875" style="20" customWidth="1"/>
    <col min="8449" max="8450" width="9.59765625" style="20" customWidth="1"/>
    <col min="8451" max="8451" width="44.46484375" style="20" customWidth="1"/>
    <col min="8452" max="8459" width="0" style="20" hidden="1" customWidth="1"/>
    <col min="8460" max="8460" width="10.06640625" style="20" customWidth="1"/>
    <col min="8461" max="8684" width="9.06640625" style="20"/>
    <col min="8685" max="8685" width="8.59765625" style="20" customWidth="1"/>
    <col min="8686" max="8686" width="5.59765625" style="20" customWidth="1"/>
    <col min="8687" max="8692" width="8.59765625" style="20" customWidth="1"/>
    <col min="8693" max="8693" width="12" style="20" customWidth="1"/>
    <col min="8694" max="8696" width="8.59765625" style="20" customWidth="1"/>
    <col min="8697" max="8697" width="9" style="20" customWidth="1"/>
    <col min="8698" max="8698" width="8.59765625" style="20" customWidth="1"/>
    <col min="8699" max="8699" width="10" style="20" customWidth="1"/>
    <col min="8700" max="8700" width="10.06640625" style="20" customWidth="1"/>
    <col min="8701" max="8701" width="9.46484375" style="20" customWidth="1"/>
    <col min="8702" max="8702" width="8.59765625" style="20" customWidth="1"/>
    <col min="8703" max="8703" width="11.59765625" style="20" bestFit="1" customWidth="1"/>
    <col min="8704" max="8704" width="14.796875" style="20" customWidth="1"/>
    <col min="8705" max="8706" width="9.59765625" style="20" customWidth="1"/>
    <col min="8707" max="8707" width="44.46484375" style="20" customWidth="1"/>
    <col min="8708" max="8715" width="0" style="20" hidden="1" customWidth="1"/>
    <col min="8716" max="8716" width="10.06640625" style="20" customWidth="1"/>
    <col min="8717" max="8940" width="9.06640625" style="20"/>
    <col min="8941" max="8941" width="8.59765625" style="20" customWidth="1"/>
    <col min="8942" max="8942" width="5.59765625" style="20" customWidth="1"/>
    <col min="8943" max="8948" width="8.59765625" style="20" customWidth="1"/>
    <col min="8949" max="8949" width="12" style="20" customWidth="1"/>
    <col min="8950" max="8952" width="8.59765625" style="20" customWidth="1"/>
    <col min="8953" max="8953" width="9" style="20" customWidth="1"/>
    <col min="8954" max="8954" width="8.59765625" style="20" customWidth="1"/>
    <col min="8955" max="8955" width="10" style="20" customWidth="1"/>
    <col min="8956" max="8956" width="10.06640625" style="20" customWidth="1"/>
    <col min="8957" max="8957" width="9.46484375" style="20" customWidth="1"/>
    <col min="8958" max="8958" width="8.59765625" style="20" customWidth="1"/>
    <col min="8959" max="8959" width="11.59765625" style="20" bestFit="1" customWidth="1"/>
    <col min="8960" max="8960" width="14.796875" style="20" customWidth="1"/>
    <col min="8961" max="8962" width="9.59765625" style="20" customWidth="1"/>
    <col min="8963" max="8963" width="44.46484375" style="20" customWidth="1"/>
    <col min="8964" max="8971" width="0" style="20" hidden="1" customWidth="1"/>
    <col min="8972" max="8972" width="10.06640625" style="20" customWidth="1"/>
    <col min="8973" max="9196" width="9.06640625" style="20"/>
    <col min="9197" max="9197" width="8.59765625" style="20" customWidth="1"/>
    <col min="9198" max="9198" width="5.59765625" style="20" customWidth="1"/>
    <col min="9199" max="9204" width="8.59765625" style="20" customWidth="1"/>
    <col min="9205" max="9205" width="12" style="20" customWidth="1"/>
    <col min="9206" max="9208" width="8.59765625" style="20" customWidth="1"/>
    <col min="9209" max="9209" width="9" style="20" customWidth="1"/>
    <col min="9210" max="9210" width="8.59765625" style="20" customWidth="1"/>
    <col min="9211" max="9211" width="10" style="20" customWidth="1"/>
    <col min="9212" max="9212" width="10.06640625" style="20" customWidth="1"/>
    <col min="9213" max="9213" width="9.46484375" style="20" customWidth="1"/>
    <col min="9214" max="9214" width="8.59765625" style="20" customWidth="1"/>
    <col min="9215" max="9215" width="11.59765625" style="20" bestFit="1" customWidth="1"/>
    <col min="9216" max="9216" width="14.796875" style="20" customWidth="1"/>
    <col min="9217" max="9218" width="9.59765625" style="20" customWidth="1"/>
    <col min="9219" max="9219" width="44.46484375" style="20" customWidth="1"/>
    <col min="9220" max="9227" width="0" style="20" hidden="1" customWidth="1"/>
    <col min="9228" max="9228" width="10.06640625" style="20" customWidth="1"/>
    <col min="9229" max="9452" width="9.06640625" style="20"/>
    <col min="9453" max="9453" width="8.59765625" style="20" customWidth="1"/>
    <col min="9454" max="9454" width="5.59765625" style="20" customWidth="1"/>
    <col min="9455" max="9460" width="8.59765625" style="20" customWidth="1"/>
    <col min="9461" max="9461" width="12" style="20" customWidth="1"/>
    <col min="9462" max="9464" width="8.59765625" style="20" customWidth="1"/>
    <col min="9465" max="9465" width="9" style="20" customWidth="1"/>
    <col min="9466" max="9466" width="8.59765625" style="20" customWidth="1"/>
    <col min="9467" max="9467" width="10" style="20" customWidth="1"/>
    <col min="9468" max="9468" width="10.06640625" style="20" customWidth="1"/>
    <col min="9469" max="9469" width="9.46484375" style="20" customWidth="1"/>
    <col min="9470" max="9470" width="8.59765625" style="20" customWidth="1"/>
    <col min="9471" max="9471" width="11.59765625" style="20" bestFit="1" customWidth="1"/>
    <col min="9472" max="9472" width="14.796875" style="20" customWidth="1"/>
    <col min="9473" max="9474" width="9.59765625" style="20" customWidth="1"/>
    <col min="9475" max="9475" width="44.46484375" style="20" customWidth="1"/>
    <col min="9476" max="9483" width="0" style="20" hidden="1" customWidth="1"/>
    <col min="9484" max="9484" width="10.06640625" style="20" customWidth="1"/>
    <col min="9485" max="9708" width="9.06640625" style="20"/>
    <col min="9709" max="9709" width="8.59765625" style="20" customWidth="1"/>
    <col min="9710" max="9710" width="5.59765625" style="20" customWidth="1"/>
    <col min="9711" max="9716" width="8.59765625" style="20" customWidth="1"/>
    <col min="9717" max="9717" width="12" style="20" customWidth="1"/>
    <col min="9718" max="9720" width="8.59765625" style="20" customWidth="1"/>
    <col min="9721" max="9721" width="9" style="20" customWidth="1"/>
    <col min="9722" max="9722" width="8.59765625" style="20" customWidth="1"/>
    <col min="9723" max="9723" width="10" style="20" customWidth="1"/>
    <col min="9724" max="9724" width="10.06640625" style="20" customWidth="1"/>
    <col min="9725" max="9725" width="9.46484375" style="20" customWidth="1"/>
    <col min="9726" max="9726" width="8.59765625" style="20" customWidth="1"/>
    <col min="9727" max="9727" width="11.59765625" style="20" bestFit="1" customWidth="1"/>
    <col min="9728" max="9728" width="14.796875" style="20" customWidth="1"/>
    <col min="9729" max="9730" width="9.59765625" style="20" customWidth="1"/>
    <col min="9731" max="9731" width="44.46484375" style="20" customWidth="1"/>
    <col min="9732" max="9739" width="0" style="20" hidden="1" customWidth="1"/>
    <col min="9740" max="9740" width="10.06640625" style="20" customWidth="1"/>
    <col min="9741" max="9964" width="9.06640625" style="20"/>
    <col min="9965" max="9965" width="8.59765625" style="20" customWidth="1"/>
    <col min="9966" max="9966" width="5.59765625" style="20" customWidth="1"/>
    <col min="9967" max="9972" width="8.59765625" style="20" customWidth="1"/>
    <col min="9973" max="9973" width="12" style="20" customWidth="1"/>
    <col min="9974" max="9976" width="8.59765625" style="20" customWidth="1"/>
    <col min="9977" max="9977" width="9" style="20" customWidth="1"/>
    <col min="9978" max="9978" width="8.59765625" style="20" customWidth="1"/>
    <col min="9979" max="9979" width="10" style="20" customWidth="1"/>
    <col min="9980" max="9980" width="10.06640625" style="20" customWidth="1"/>
    <col min="9981" max="9981" width="9.46484375" style="20" customWidth="1"/>
    <col min="9982" max="9982" width="8.59765625" style="20" customWidth="1"/>
    <col min="9983" max="9983" width="11.59765625" style="20" bestFit="1" customWidth="1"/>
    <col min="9984" max="9984" width="14.796875" style="20" customWidth="1"/>
    <col min="9985" max="9986" width="9.59765625" style="20" customWidth="1"/>
    <col min="9987" max="9987" width="44.46484375" style="20" customWidth="1"/>
    <col min="9988" max="9995" width="0" style="20" hidden="1" customWidth="1"/>
    <col min="9996" max="9996" width="10.06640625" style="20" customWidth="1"/>
    <col min="9997" max="10220" width="9.06640625" style="20"/>
    <col min="10221" max="10221" width="8.59765625" style="20" customWidth="1"/>
    <col min="10222" max="10222" width="5.59765625" style="20" customWidth="1"/>
    <col min="10223" max="10228" width="8.59765625" style="20" customWidth="1"/>
    <col min="10229" max="10229" width="12" style="20" customWidth="1"/>
    <col min="10230" max="10232" width="8.59765625" style="20" customWidth="1"/>
    <col min="10233" max="10233" width="9" style="20" customWidth="1"/>
    <col min="10234" max="10234" width="8.59765625" style="20" customWidth="1"/>
    <col min="10235" max="10235" width="10" style="20" customWidth="1"/>
    <col min="10236" max="10236" width="10.06640625" style="20" customWidth="1"/>
    <col min="10237" max="10237" width="9.46484375" style="20" customWidth="1"/>
    <col min="10238" max="10238" width="8.59765625" style="20" customWidth="1"/>
    <col min="10239" max="10239" width="11.59765625" style="20" bestFit="1" customWidth="1"/>
    <col min="10240" max="10240" width="14.796875" style="20" customWidth="1"/>
    <col min="10241" max="10242" width="9.59765625" style="20" customWidth="1"/>
    <col min="10243" max="10243" width="44.46484375" style="20" customWidth="1"/>
    <col min="10244" max="10251" width="0" style="20" hidden="1" customWidth="1"/>
    <col min="10252" max="10252" width="10.06640625" style="20" customWidth="1"/>
    <col min="10253" max="10476" width="9.06640625" style="20"/>
    <col min="10477" max="10477" width="8.59765625" style="20" customWidth="1"/>
    <col min="10478" max="10478" width="5.59765625" style="20" customWidth="1"/>
    <col min="10479" max="10484" width="8.59765625" style="20" customWidth="1"/>
    <col min="10485" max="10485" width="12" style="20" customWidth="1"/>
    <col min="10486" max="10488" width="8.59765625" style="20" customWidth="1"/>
    <col min="10489" max="10489" width="9" style="20" customWidth="1"/>
    <col min="10490" max="10490" width="8.59765625" style="20" customWidth="1"/>
    <col min="10491" max="10491" width="10" style="20" customWidth="1"/>
    <col min="10492" max="10492" width="10.06640625" style="20" customWidth="1"/>
    <col min="10493" max="10493" width="9.46484375" style="20" customWidth="1"/>
    <col min="10494" max="10494" width="8.59765625" style="20" customWidth="1"/>
    <col min="10495" max="10495" width="11.59765625" style="20" bestFit="1" customWidth="1"/>
    <col min="10496" max="10496" width="14.796875" style="20" customWidth="1"/>
    <col min="10497" max="10498" width="9.59765625" style="20" customWidth="1"/>
    <col min="10499" max="10499" width="44.46484375" style="20" customWidth="1"/>
    <col min="10500" max="10507" width="0" style="20" hidden="1" customWidth="1"/>
    <col min="10508" max="10508" width="10.06640625" style="20" customWidth="1"/>
    <col min="10509" max="10732" width="9.06640625" style="20"/>
    <col min="10733" max="10733" width="8.59765625" style="20" customWidth="1"/>
    <col min="10734" max="10734" width="5.59765625" style="20" customWidth="1"/>
    <col min="10735" max="10740" width="8.59765625" style="20" customWidth="1"/>
    <col min="10741" max="10741" width="12" style="20" customWidth="1"/>
    <col min="10742" max="10744" width="8.59765625" style="20" customWidth="1"/>
    <col min="10745" max="10745" width="9" style="20" customWidth="1"/>
    <col min="10746" max="10746" width="8.59765625" style="20" customWidth="1"/>
    <col min="10747" max="10747" width="10" style="20" customWidth="1"/>
    <col min="10748" max="10748" width="10.06640625" style="20" customWidth="1"/>
    <col min="10749" max="10749" width="9.46484375" style="20" customWidth="1"/>
    <col min="10750" max="10750" width="8.59765625" style="20" customWidth="1"/>
    <col min="10751" max="10751" width="11.59765625" style="20" bestFit="1" customWidth="1"/>
    <col min="10752" max="10752" width="14.796875" style="20" customWidth="1"/>
    <col min="10753" max="10754" width="9.59765625" style="20" customWidth="1"/>
    <col min="10755" max="10755" width="44.46484375" style="20" customWidth="1"/>
    <col min="10756" max="10763" width="0" style="20" hidden="1" customWidth="1"/>
    <col min="10764" max="10764" width="10.06640625" style="20" customWidth="1"/>
    <col min="10765" max="10988" width="9.06640625" style="20"/>
    <col min="10989" max="10989" width="8.59765625" style="20" customWidth="1"/>
    <col min="10990" max="10990" width="5.59765625" style="20" customWidth="1"/>
    <col min="10991" max="10996" width="8.59765625" style="20" customWidth="1"/>
    <col min="10997" max="10997" width="12" style="20" customWidth="1"/>
    <col min="10998" max="11000" width="8.59765625" style="20" customWidth="1"/>
    <col min="11001" max="11001" width="9" style="20" customWidth="1"/>
    <col min="11002" max="11002" width="8.59765625" style="20" customWidth="1"/>
    <col min="11003" max="11003" width="10" style="20" customWidth="1"/>
    <col min="11004" max="11004" width="10.06640625" style="20" customWidth="1"/>
    <col min="11005" max="11005" width="9.46484375" style="20" customWidth="1"/>
    <col min="11006" max="11006" width="8.59765625" style="20" customWidth="1"/>
    <col min="11007" max="11007" width="11.59765625" style="20" bestFit="1" customWidth="1"/>
    <col min="11008" max="11008" width="14.796875" style="20" customWidth="1"/>
    <col min="11009" max="11010" width="9.59765625" style="20" customWidth="1"/>
    <col min="11011" max="11011" width="44.46484375" style="20" customWidth="1"/>
    <col min="11012" max="11019" width="0" style="20" hidden="1" customWidth="1"/>
    <col min="11020" max="11020" width="10.06640625" style="20" customWidth="1"/>
    <col min="11021" max="11244" width="9.06640625" style="20"/>
    <col min="11245" max="11245" width="8.59765625" style="20" customWidth="1"/>
    <col min="11246" max="11246" width="5.59765625" style="20" customWidth="1"/>
    <col min="11247" max="11252" width="8.59765625" style="20" customWidth="1"/>
    <col min="11253" max="11253" width="12" style="20" customWidth="1"/>
    <col min="11254" max="11256" width="8.59765625" style="20" customWidth="1"/>
    <col min="11257" max="11257" width="9" style="20" customWidth="1"/>
    <col min="11258" max="11258" width="8.59765625" style="20" customWidth="1"/>
    <col min="11259" max="11259" width="10" style="20" customWidth="1"/>
    <col min="11260" max="11260" width="10.06640625" style="20" customWidth="1"/>
    <col min="11261" max="11261" width="9.46484375" style="20" customWidth="1"/>
    <col min="11262" max="11262" width="8.59765625" style="20" customWidth="1"/>
    <col min="11263" max="11263" width="11.59765625" style="20" bestFit="1" customWidth="1"/>
    <col min="11264" max="11264" width="14.796875" style="20" customWidth="1"/>
    <col min="11265" max="11266" width="9.59765625" style="20" customWidth="1"/>
    <col min="11267" max="11267" width="44.46484375" style="20" customWidth="1"/>
    <col min="11268" max="11275" width="0" style="20" hidden="1" customWidth="1"/>
    <col min="11276" max="11276" width="10.06640625" style="20" customWidth="1"/>
    <col min="11277" max="11500" width="9.06640625" style="20"/>
    <col min="11501" max="11501" width="8.59765625" style="20" customWidth="1"/>
    <col min="11502" max="11502" width="5.59765625" style="20" customWidth="1"/>
    <col min="11503" max="11508" width="8.59765625" style="20" customWidth="1"/>
    <col min="11509" max="11509" width="12" style="20" customWidth="1"/>
    <col min="11510" max="11512" width="8.59765625" style="20" customWidth="1"/>
    <col min="11513" max="11513" width="9" style="20" customWidth="1"/>
    <col min="11514" max="11514" width="8.59765625" style="20" customWidth="1"/>
    <col min="11515" max="11515" width="10" style="20" customWidth="1"/>
    <col min="11516" max="11516" width="10.06640625" style="20" customWidth="1"/>
    <col min="11517" max="11517" width="9.46484375" style="20" customWidth="1"/>
    <col min="11518" max="11518" width="8.59765625" style="20" customWidth="1"/>
    <col min="11519" max="11519" width="11.59765625" style="20" bestFit="1" customWidth="1"/>
    <col min="11520" max="11520" width="14.796875" style="20" customWidth="1"/>
    <col min="11521" max="11522" width="9.59765625" style="20" customWidth="1"/>
    <col min="11523" max="11523" width="44.46484375" style="20" customWidth="1"/>
    <col min="11524" max="11531" width="0" style="20" hidden="1" customWidth="1"/>
    <col min="11532" max="11532" width="10.06640625" style="20" customWidth="1"/>
    <col min="11533" max="11756" width="9.06640625" style="20"/>
    <col min="11757" max="11757" width="8.59765625" style="20" customWidth="1"/>
    <col min="11758" max="11758" width="5.59765625" style="20" customWidth="1"/>
    <col min="11759" max="11764" width="8.59765625" style="20" customWidth="1"/>
    <col min="11765" max="11765" width="12" style="20" customWidth="1"/>
    <col min="11766" max="11768" width="8.59765625" style="20" customWidth="1"/>
    <col min="11769" max="11769" width="9" style="20" customWidth="1"/>
    <col min="11770" max="11770" width="8.59765625" style="20" customWidth="1"/>
    <col min="11771" max="11771" width="10" style="20" customWidth="1"/>
    <col min="11772" max="11772" width="10.06640625" style="20" customWidth="1"/>
    <col min="11773" max="11773" width="9.46484375" style="20" customWidth="1"/>
    <col min="11774" max="11774" width="8.59765625" style="20" customWidth="1"/>
    <col min="11775" max="11775" width="11.59765625" style="20" bestFit="1" customWidth="1"/>
    <col min="11776" max="11776" width="14.796875" style="20" customWidth="1"/>
    <col min="11777" max="11778" width="9.59765625" style="20" customWidth="1"/>
    <col min="11779" max="11779" width="44.46484375" style="20" customWidth="1"/>
    <col min="11780" max="11787" width="0" style="20" hidden="1" customWidth="1"/>
    <col min="11788" max="11788" width="10.06640625" style="20" customWidth="1"/>
    <col min="11789" max="12012" width="9.06640625" style="20"/>
    <col min="12013" max="12013" width="8.59765625" style="20" customWidth="1"/>
    <col min="12014" max="12014" width="5.59765625" style="20" customWidth="1"/>
    <col min="12015" max="12020" width="8.59765625" style="20" customWidth="1"/>
    <col min="12021" max="12021" width="12" style="20" customWidth="1"/>
    <col min="12022" max="12024" width="8.59765625" style="20" customWidth="1"/>
    <col min="12025" max="12025" width="9" style="20" customWidth="1"/>
    <col min="12026" max="12026" width="8.59765625" style="20" customWidth="1"/>
    <col min="12027" max="12027" width="10" style="20" customWidth="1"/>
    <col min="12028" max="12028" width="10.06640625" style="20" customWidth="1"/>
    <col min="12029" max="12029" width="9.46484375" style="20" customWidth="1"/>
    <col min="12030" max="12030" width="8.59765625" style="20" customWidth="1"/>
    <col min="12031" max="12031" width="11.59765625" style="20" bestFit="1" customWidth="1"/>
    <col min="12032" max="12032" width="14.796875" style="20" customWidth="1"/>
    <col min="12033" max="12034" width="9.59765625" style="20" customWidth="1"/>
    <col min="12035" max="12035" width="44.46484375" style="20" customWidth="1"/>
    <col min="12036" max="12043" width="0" style="20" hidden="1" customWidth="1"/>
    <col min="12044" max="12044" width="10.06640625" style="20" customWidth="1"/>
    <col min="12045" max="12268" width="9.06640625" style="20"/>
    <col min="12269" max="12269" width="8.59765625" style="20" customWidth="1"/>
    <col min="12270" max="12270" width="5.59765625" style="20" customWidth="1"/>
    <col min="12271" max="12276" width="8.59765625" style="20" customWidth="1"/>
    <col min="12277" max="12277" width="12" style="20" customWidth="1"/>
    <col min="12278" max="12280" width="8.59765625" style="20" customWidth="1"/>
    <col min="12281" max="12281" width="9" style="20" customWidth="1"/>
    <col min="12282" max="12282" width="8.59765625" style="20" customWidth="1"/>
    <col min="12283" max="12283" width="10" style="20" customWidth="1"/>
    <col min="12284" max="12284" width="10.06640625" style="20" customWidth="1"/>
    <col min="12285" max="12285" width="9.46484375" style="20" customWidth="1"/>
    <col min="12286" max="12286" width="8.59765625" style="20" customWidth="1"/>
    <col min="12287" max="12287" width="11.59765625" style="20" bestFit="1" customWidth="1"/>
    <col min="12288" max="12288" width="14.796875" style="20" customWidth="1"/>
    <col min="12289" max="12290" width="9.59765625" style="20" customWidth="1"/>
    <col min="12291" max="12291" width="44.46484375" style="20" customWidth="1"/>
    <col min="12292" max="12299" width="0" style="20" hidden="1" customWidth="1"/>
    <col min="12300" max="12300" width="10.06640625" style="20" customWidth="1"/>
    <col min="12301" max="12524" width="9.06640625" style="20"/>
    <col min="12525" max="12525" width="8.59765625" style="20" customWidth="1"/>
    <col min="12526" max="12526" width="5.59765625" style="20" customWidth="1"/>
    <col min="12527" max="12532" width="8.59765625" style="20" customWidth="1"/>
    <col min="12533" max="12533" width="12" style="20" customWidth="1"/>
    <col min="12534" max="12536" width="8.59765625" style="20" customWidth="1"/>
    <col min="12537" max="12537" width="9" style="20" customWidth="1"/>
    <col min="12538" max="12538" width="8.59765625" style="20" customWidth="1"/>
    <col min="12539" max="12539" width="10" style="20" customWidth="1"/>
    <col min="12540" max="12540" width="10.06640625" style="20" customWidth="1"/>
    <col min="12541" max="12541" width="9.46484375" style="20" customWidth="1"/>
    <col min="12542" max="12542" width="8.59765625" style="20" customWidth="1"/>
    <col min="12543" max="12543" width="11.59765625" style="20" bestFit="1" customWidth="1"/>
    <col min="12544" max="12544" width="14.796875" style="20" customWidth="1"/>
    <col min="12545" max="12546" width="9.59765625" style="20" customWidth="1"/>
    <col min="12547" max="12547" width="44.46484375" style="20" customWidth="1"/>
    <col min="12548" max="12555" width="0" style="20" hidden="1" customWidth="1"/>
    <col min="12556" max="12556" width="10.06640625" style="20" customWidth="1"/>
    <col min="12557" max="12780" width="9.06640625" style="20"/>
    <col min="12781" max="12781" width="8.59765625" style="20" customWidth="1"/>
    <col min="12782" max="12782" width="5.59765625" style="20" customWidth="1"/>
    <col min="12783" max="12788" width="8.59765625" style="20" customWidth="1"/>
    <col min="12789" max="12789" width="12" style="20" customWidth="1"/>
    <col min="12790" max="12792" width="8.59765625" style="20" customWidth="1"/>
    <col min="12793" max="12793" width="9" style="20" customWidth="1"/>
    <col min="12794" max="12794" width="8.59765625" style="20" customWidth="1"/>
    <col min="12795" max="12795" width="10" style="20" customWidth="1"/>
    <col min="12796" max="12796" width="10.06640625" style="20" customWidth="1"/>
    <col min="12797" max="12797" width="9.46484375" style="20" customWidth="1"/>
    <col min="12798" max="12798" width="8.59765625" style="20" customWidth="1"/>
    <col min="12799" max="12799" width="11.59765625" style="20" bestFit="1" customWidth="1"/>
    <col min="12800" max="12800" width="14.796875" style="20" customWidth="1"/>
    <col min="12801" max="12802" width="9.59765625" style="20" customWidth="1"/>
    <col min="12803" max="12803" width="44.46484375" style="20" customWidth="1"/>
    <col min="12804" max="12811" width="0" style="20" hidden="1" customWidth="1"/>
    <col min="12812" max="12812" width="10.06640625" style="20" customWidth="1"/>
    <col min="12813" max="13036" width="9.06640625" style="20"/>
    <col min="13037" max="13037" width="8.59765625" style="20" customWidth="1"/>
    <col min="13038" max="13038" width="5.59765625" style="20" customWidth="1"/>
    <col min="13039" max="13044" width="8.59765625" style="20" customWidth="1"/>
    <col min="13045" max="13045" width="12" style="20" customWidth="1"/>
    <col min="13046" max="13048" width="8.59765625" style="20" customWidth="1"/>
    <col min="13049" max="13049" width="9" style="20" customWidth="1"/>
    <col min="13050" max="13050" width="8.59765625" style="20" customWidth="1"/>
    <col min="13051" max="13051" width="10" style="20" customWidth="1"/>
    <col min="13052" max="13052" width="10.06640625" style="20" customWidth="1"/>
    <col min="13053" max="13053" width="9.46484375" style="20" customWidth="1"/>
    <col min="13054" max="13054" width="8.59765625" style="20" customWidth="1"/>
    <col min="13055" max="13055" width="11.59765625" style="20" bestFit="1" customWidth="1"/>
    <col min="13056" max="13056" width="14.796875" style="20" customWidth="1"/>
    <col min="13057" max="13058" width="9.59765625" style="20" customWidth="1"/>
    <col min="13059" max="13059" width="44.46484375" style="20" customWidth="1"/>
    <col min="13060" max="13067" width="0" style="20" hidden="1" customWidth="1"/>
    <col min="13068" max="13068" width="10.06640625" style="20" customWidth="1"/>
    <col min="13069" max="13292" width="9.06640625" style="20"/>
    <col min="13293" max="13293" width="8.59765625" style="20" customWidth="1"/>
    <col min="13294" max="13294" width="5.59765625" style="20" customWidth="1"/>
    <col min="13295" max="13300" width="8.59765625" style="20" customWidth="1"/>
    <col min="13301" max="13301" width="12" style="20" customWidth="1"/>
    <col min="13302" max="13304" width="8.59765625" style="20" customWidth="1"/>
    <col min="13305" max="13305" width="9" style="20" customWidth="1"/>
    <col min="13306" max="13306" width="8.59765625" style="20" customWidth="1"/>
    <col min="13307" max="13307" width="10" style="20" customWidth="1"/>
    <col min="13308" max="13308" width="10.06640625" style="20" customWidth="1"/>
    <col min="13309" max="13309" width="9.46484375" style="20" customWidth="1"/>
    <col min="13310" max="13310" width="8.59765625" style="20" customWidth="1"/>
    <col min="13311" max="13311" width="11.59765625" style="20" bestFit="1" customWidth="1"/>
    <col min="13312" max="13312" width="14.796875" style="20" customWidth="1"/>
    <col min="13313" max="13314" width="9.59765625" style="20" customWidth="1"/>
    <col min="13315" max="13315" width="44.46484375" style="20" customWidth="1"/>
    <col min="13316" max="13323" width="0" style="20" hidden="1" customWidth="1"/>
    <col min="13324" max="13324" width="10.06640625" style="20" customWidth="1"/>
    <col min="13325" max="13548" width="9.06640625" style="20"/>
    <col min="13549" max="13549" width="8.59765625" style="20" customWidth="1"/>
    <col min="13550" max="13550" width="5.59765625" style="20" customWidth="1"/>
    <col min="13551" max="13556" width="8.59765625" style="20" customWidth="1"/>
    <col min="13557" max="13557" width="12" style="20" customWidth="1"/>
    <col min="13558" max="13560" width="8.59765625" style="20" customWidth="1"/>
    <col min="13561" max="13561" width="9" style="20" customWidth="1"/>
    <col min="13562" max="13562" width="8.59765625" style="20" customWidth="1"/>
    <col min="13563" max="13563" width="10" style="20" customWidth="1"/>
    <col min="13564" max="13564" width="10.06640625" style="20" customWidth="1"/>
    <col min="13565" max="13565" width="9.46484375" style="20" customWidth="1"/>
    <col min="13566" max="13566" width="8.59765625" style="20" customWidth="1"/>
    <col min="13567" max="13567" width="11.59765625" style="20" bestFit="1" customWidth="1"/>
    <col min="13568" max="13568" width="14.796875" style="20" customWidth="1"/>
    <col min="13569" max="13570" width="9.59765625" style="20" customWidth="1"/>
    <col min="13571" max="13571" width="44.46484375" style="20" customWidth="1"/>
    <col min="13572" max="13579" width="0" style="20" hidden="1" customWidth="1"/>
    <col min="13580" max="13580" width="10.06640625" style="20" customWidth="1"/>
    <col min="13581" max="13804" width="9.06640625" style="20"/>
    <col min="13805" max="13805" width="8.59765625" style="20" customWidth="1"/>
    <col min="13806" max="13806" width="5.59765625" style="20" customWidth="1"/>
    <col min="13807" max="13812" width="8.59765625" style="20" customWidth="1"/>
    <col min="13813" max="13813" width="12" style="20" customWidth="1"/>
    <col min="13814" max="13816" width="8.59765625" style="20" customWidth="1"/>
    <col min="13817" max="13817" width="9" style="20" customWidth="1"/>
    <col min="13818" max="13818" width="8.59765625" style="20" customWidth="1"/>
    <col min="13819" max="13819" width="10" style="20" customWidth="1"/>
    <col min="13820" max="13820" width="10.06640625" style="20" customWidth="1"/>
    <col min="13821" max="13821" width="9.46484375" style="20" customWidth="1"/>
    <col min="13822" max="13822" width="8.59765625" style="20" customWidth="1"/>
    <col min="13823" max="13823" width="11.59765625" style="20" bestFit="1" customWidth="1"/>
    <col min="13824" max="13824" width="14.796875" style="20" customWidth="1"/>
    <col min="13825" max="13826" width="9.59765625" style="20" customWidth="1"/>
    <col min="13827" max="13827" width="44.46484375" style="20" customWidth="1"/>
    <col min="13828" max="13835" width="0" style="20" hidden="1" customWidth="1"/>
    <col min="13836" max="13836" width="10.06640625" style="20" customWidth="1"/>
    <col min="13837" max="14060" width="9.06640625" style="20"/>
    <col min="14061" max="14061" width="8.59765625" style="20" customWidth="1"/>
    <col min="14062" max="14062" width="5.59765625" style="20" customWidth="1"/>
    <col min="14063" max="14068" width="8.59765625" style="20" customWidth="1"/>
    <col min="14069" max="14069" width="12" style="20" customWidth="1"/>
    <col min="14070" max="14072" width="8.59765625" style="20" customWidth="1"/>
    <col min="14073" max="14073" width="9" style="20" customWidth="1"/>
    <col min="14074" max="14074" width="8.59765625" style="20" customWidth="1"/>
    <col min="14075" max="14075" width="10" style="20" customWidth="1"/>
    <col min="14076" max="14076" width="10.06640625" style="20" customWidth="1"/>
    <col min="14077" max="14077" width="9.46484375" style="20" customWidth="1"/>
    <col min="14078" max="14078" width="8.59765625" style="20" customWidth="1"/>
    <col min="14079" max="14079" width="11.59765625" style="20" bestFit="1" customWidth="1"/>
    <col min="14080" max="14080" width="14.796875" style="20" customWidth="1"/>
    <col min="14081" max="14082" width="9.59765625" style="20" customWidth="1"/>
    <col min="14083" max="14083" width="44.46484375" style="20" customWidth="1"/>
    <col min="14084" max="14091" width="0" style="20" hidden="1" customWidth="1"/>
    <col min="14092" max="14092" width="10.06640625" style="20" customWidth="1"/>
    <col min="14093" max="14316" width="9.06640625" style="20"/>
    <col min="14317" max="14317" width="8.59765625" style="20" customWidth="1"/>
    <col min="14318" max="14318" width="5.59765625" style="20" customWidth="1"/>
    <col min="14319" max="14324" width="8.59765625" style="20" customWidth="1"/>
    <col min="14325" max="14325" width="12" style="20" customWidth="1"/>
    <col min="14326" max="14328" width="8.59765625" style="20" customWidth="1"/>
    <col min="14329" max="14329" width="9" style="20" customWidth="1"/>
    <col min="14330" max="14330" width="8.59765625" style="20" customWidth="1"/>
    <col min="14331" max="14331" width="10" style="20" customWidth="1"/>
    <col min="14332" max="14332" width="10.06640625" style="20" customWidth="1"/>
    <col min="14333" max="14333" width="9.46484375" style="20" customWidth="1"/>
    <col min="14334" max="14334" width="8.59765625" style="20" customWidth="1"/>
    <col min="14335" max="14335" width="11.59765625" style="20" bestFit="1" customWidth="1"/>
    <col min="14336" max="14336" width="14.796875" style="20" customWidth="1"/>
    <col min="14337" max="14338" width="9.59765625" style="20" customWidth="1"/>
    <col min="14339" max="14339" width="44.46484375" style="20" customWidth="1"/>
    <col min="14340" max="14347" width="0" style="20" hidden="1" customWidth="1"/>
    <col min="14348" max="14348" width="10.06640625" style="20" customWidth="1"/>
    <col min="14349" max="14572" width="9.06640625" style="20"/>
    <col min="14573" max="14573" width="8.59765625" style="20" customWidth="1"/>
    <col min="14574" max="14574" width="5.59765625" style="20" customWidth="1"/>
    <col min="14575" max="14580" width="8.59765625" style="20" customWidth="1"/>
    <col min="14581" max="14581" width="12" style="20" customWidth="1"/>
    <col min="14582" max="14584" width="8.59765625" style="20" customWidth="1"/>
    <col min="14585" max="14585" width="9" style="20" customWidth="1"/>
    <col min="14586" max="14586" width="8.59765625" style="20" customWidth="1"/>
    <col min="14587" max="14587" width="10" style="20" customWidth="1"/>
    <col min="14588" max="14588" width="10.06640625" style="20" customWidth="1"/>
    <col min="14589" max="14589" width="9.46484375" style="20" customWidth="1"/>
    <col min="14590" max="14590" width="8.59765625" style="20" customWidth="1"/>
    <col min="14591" max="14591" width="11.59765625" style="20" bestFit="1" customWidth="1"/>
    <col min="14592" max="14592" width="14.796875" style="20" customWidth="1"/>
    <col min="14593" max="14594" width="9.59765625" style="20" customWidth="1"/>
    <col min="14595" max="14595" width="44.46484375" style="20" customWidth="1"/>
    <col min="14596" max="14603" width="0" style="20" hidden="1" customWidth="1"/>
    <col min="14604" max="14604" width="10.06640625" style="20" customWidth="1"/>
    <col min="14605" max="14828" width="9.06640625" style="20"/>
    <col min="14829" max="14829" width="8.59765625" style="20" customWidth="1"/>
    <col min="14830" max="14830" width="5.59765625" style="20" customWidth="1"/>
    <col min="14831" max="14836" width="8.59765625" style="20" customWidth="1"/>
    <col min="14837" max="14837" width="12" style="20" customWidth="1"/>
    <col min="14838" max="14840" width="8.59765625" style="20" customWidth="1"/>
    <col min="14841" max="14841" width="9" style="20" customWidth="1"/>
    <col min="14842" max="14842" width="8.59765625" style="20" customWidth="1"/>
    <col min="14843" max="14843" width="10" style="20" customWidth="1"/>
    <col min="14844" max="14844" width="10.06640625" style="20" customWidth="1"/>
    <col min="14845" max="14845" width="9.46484375" style="20" customWidth="1"/>
    <col min="14846" max="14846" width="8.59765625" style="20" customWidth="1"/>
    <col min="14847" max="14847" width="11.59765625" style="20" bestFit="1" customWidth="1"/>
    <col min="14848" max="14848" width="14.796875" style="20" customWidth="1"/>
    <col min="14849" max="14850" width="9.59765625" style="20" customWidth="1"/>
    <col min="14851" max="14851" width="44.46484375" style="20" customWidth="1"/>
    <col min="14852" max="14859" width="0" style="20" hidden="1" customWidth="1"/>
    <col min="14860" max="14860" width="10.06640625" style="20" customWidth="1"/>
    <col min="14861" max="15084" width="9.06640625" style="20"/>
    <col min="15085" max="15085" width="8.59765625" style="20" customWidth="1"/>
    <col min="15086" max="15086" width="5.59765625" style="20" customWidth="1"/>
    <col min="15087" max="15092" width="8.59765625" style="20" customWidth="1"/>
    <col min="15093" max="15093" width="12" style="20" customWidth="1"/>
    <col min="15094" max="15096" width="8.59765625" style="20" customWidth="1"/>
    <col min="15097" max="15097" width="9" style="20" customWidth="1"/>
    <col min="15098" max="15098" width="8.59765625" style="20" customWidth="1"/>
    <col min="15099" max="15099" width="10" style="20" customWidth="1"/>
    <col min="15100" max="15100" width="10.06640625" style="20" customWidth="1"/>
    <col min="15101" max="15101" width="9.46484375" style="20" customWidth="1"/>
    <col min="15102" max="15102" width="8.59765625" style="20" customWidth="1"/>
    <col min="15103" max="15103" width="11.59765625" style="20" bestFit="1" customWidth="1"/>
    <col min="15104" max="15104" width="14.796875" style="20" customWidth="1"/>
    <col min="15105" max="15106" width="9.59765625" style="20" customWidth="1"/>
    <col min="15107" max="15107" width="44.46484375" style="20" customWidth="1"/>
    <col min="15108" max="15115" width="0" style="20" hidden="1" customWidth="1"/>
    <col min="15116" max="15116" width="10.06640625" style="20" customWidth="1"/>
    <col min="15117" max="15340" width="9.06640625" style="20"/>
    <col min="15341" max="15341" width="8.59765625" style="20" customWidth="1"/>
    <col min="15342" max="15342" width="5.59765625" style="20" customWidth="1"/>
    <col min="15343" max="15348" width="8.59765625" style="20" customWidth="1"/>
    <col min="15349" max="15349" width="12" style="20" customWidth="1"/>
    <col min="15350" max="15352" width="8.59765625" style="20" customWidth="1"/>
    <col min="15353" max="15353" width="9" style="20" customWidth="1"/>
    <col min="15354" max="15354" width="8.59765625" style="20" customWidth="1"/>
    <col min="15355" max="15355" width="10" style="20" customWidth="1"/>
    <col min="15356" max="15356" width="10.06640625" style="20" customWidth="1"/>
    <col min="15357" max="15357" width="9.46484375" style="20" customWidth="1"/>
    <col min="15358" max="15358" width="8.59765625" style="20" customWidth="1"/>
    <col min="15359" max="15359" width="11.59765625" style="20" bestFit="1" customWidth="1"/>
    <col min="15360" max="15360" width="14.796875" style="20" customWidth="1"/>
    <col min="15361" max="15362" width="9.59765625" style="20" customWidth="1"/>
    <col min="15363" max="15363" width="44.46484375" style="20" customWidth="1"/>
    <col min="15364" max="15371" width="0" style="20" hidden="1" customWidth="1"/>
    <col min="15372" max="15372" width="10.06640625" style="20" customWidth="1"/>
    <col min="15373" max="15596" width="9.06640625" style="20"/>
    <col min="15597" max="15597" width="8.59765625" style="20" customWidth="1"/>
    <col min="15598" max="15598" width="5.59765625" style="20" customWidth="1"/>
    <col min="15599" max="15604" width="8.59765625" style="20" customWidth="1"/>
    <col min="15605" max="15605" width="12" style="20" customWidth="1"/>
    <col min="15606" max="15608" width="8.59765625" style="20" customWidth="1"/>
    <col min="15609" max="15609" width="9" style="20" customWidth="1"/>
    <col min="15610" max="15610" width="8.59765625" style="20" customWidth="1"/>
    <col min="15611" max="15611" width="10" style="20" customWidth="1"/>
    <col min="15612" max="15612" width="10.06640625" style="20" customWidth="1"/>
    <col min="15613" max="15613" width="9.46484375" style="20" customWidth="1"/>
    <col min="15614" max="15614" width="8.59765625" style="20" customWidth="1"/>
    <col min="15615" max="15615" width="11.59765625" style="20" bestFit="1" customWidth="1"/>
    <col min="15616" max="15616" width="14.796875" style="20" customWidth="1"/>
    <col min="15617" max="15618" width="9.59765625" style="20" customWidth="1"/>
    <col min="15619" max="15619" width="44.46484375" style="20" customWidth="1"/>
    <col min="15620" max="15627" width="0" style="20" hidden="1" customWidth="1"/>
    <col min="15628" max="15628" width="10.06640625" style="20" customWidth="1"/>
    <col min="15629" max="15852" width="9.06640625" style="20"/>
    <col min="15853" max="15853" width="8.59765625" style="20" customWidth="1"/>
    <col min="15854" max="15854" width="5.59765625" style="20" customWidth="1"/>
    <col min="15855" max="15860" width="8.59765625" style="20" customWidth="1"/>
    <col min="15861" max="15861" width="12" style="20" customWidth="1"/>
    <col min="15862" max="15864" width="8.59765625" style="20" customWidth="1"/>
    <col min="15865" max="15865" width="9" style="20" customWidth="1"/>
    <col min="15866" max="15866" width="8.59765625" style="20" customWidth="1"/>
    <col min="15867" max="15867" width="10" style="20" customWidth="1"/>
    <col min="15868" max="15868" width="10.06640625" style="20" customWidth="1"/>
    <col min="15869" max="15869" width="9.46484375" style="20" customWidth="1"/>
    <col min="15870" max="15870" width="8.59765625" style="20" customWidth="1"/>
    <col min="15871" max="15871" width="11.59765625" style="20" bestFit="1" customWidth="1"/>
    <col min="15872" max="15872" width="14.796875" style="20" customWidth="1"/>
    <col min="15873" max="15874" width="9.59765625" style="20" customWidth="1"/>
    <col min="15875" max="15875" width="44.46484375" style="20" customWidth="1"/>
    <col min="15876" max="15883" width="0" style="20" hidden="1" customWidth="1"/>
    <col min="15884" max="15884" width="10.06640625" style="20" customWidth="1"/>
    <col min="15885" max="16108" width="9.06640625" style="20"/>
    <col min="16109" max="16109" width="8.59765625" style="20" customWidth="1"/>
    <col min="16110" max="16110" width="5.59765625" style="20" customWidth="1"/>
    <col min="16111" max="16116" width="8.59765625" style="20" customWidth="1"/>
    <col min="16117" max="16117" width="12" style="20" customWidth="1"/>
    <col min="16118" max="16120" width="8.59765625" style="20" customWidth="1"/>
    <col min="16121" max="16121" width="9" style="20" customWidth="1"/>
    <col min="16122" max="16122" width="8.59765625" style="20" customWidth="1"/>
    <col min="16123" max="16123" width="10" style="20" customWidth="1"/>
    <col min="16124" max="16124" width="10.06640625" style="20" customWidth="1"/>
    <col min="16125" max="16125" width="9.46484375" style="20" customWidth="1"/>
    <col min="16126" max="16126" width="8.59765625" style="20" customWidth="1"/>
    <col min="16127" max="16127" width="11.59765625" style="20" bestFit="1" customWidth="1"/>
    <col min="16128" max="16128" width="14.796875" style="20" customWidth="1"/>
    <col min="16129" max="16130" width="9.59765625" style="20" customWidth="1"/>
    <col min="16131" max="16131" width="44.46484375" style="20" customWidth="1"/>
    <col min="16132" max="16139" width="0" style="20" hidden="1" customWidth="1"/>
    <col min="16140" max="16140" width="10.06640625" style="20" customWidth="1"/>
    <col min="16141" max="16384" width="9.06640625" style="20"/>
  </cols>
  <sheetData>
    <row r="1" spans="1:21" ht="17.649999999999999" x14ac:dyDescent="0.45">
      <c r="A1" s="293" t="s">
        <v>0</v>
      </c>
      <c r="B1" s="293"/>
      <c r="C1" s="293"/>
      <c r="D1" s="293"/>
      <c r="E1" s="293"/>
      <c r="F1" s="293"/>
      <c r="G1" s="293"/>
      <c r="H1" s="293"/>
      <c r="I1" s="293"/>
      <c r="J1" s="293"/>
      <c r="K1" s="293"/>
      <c r="L1" s="293"/>
      <c r="M1" s="293"/>
      <c r="N1" s="293"/>
      <c r="O1" s="293"/>
      <c r="P1" s="293"/>
      <c r="Q1" s="293"/>
      <c r="R1" s="293"/>
      <c r="S1" s="293"/>
      <c r="T1" s="180" t="s">
        <v>245</v>
      </c>
      <c r="U1" s="180"/>
    </row>
    <row r="2" spans="1:21" s="21" customFormat="1" ht="17.649999999999999" x14ac:dyDescent="0.45">
      <c r="A2" s="294" t="s">
        <v>1</v>
      </c>
      <c r="B2" s="294"/>
      <c r="C2" s="294"/>
      <c r="D2" s="294"/>
      <c r="E2" s="294"/>
      <c r="F2" s="294"/>
      <c r="G2" s="294"/>
      <c r="H2" s="294"/>
      <c r="I2" s="294"/>
      <c r="J2" s="294"/>
      <c r="K2" s="294"/>
      <c r="L2" s="294"/>
      <c r="M2" s="294"/>
      <c r="N2" s="294"/>
      <c r="O2" s="294"/>
      <c r="P2" s="294"/>
      <c r="Q2" s="294"/>
      <c r="R2" s="294"/>
      <c r="S2" s="294"/>
      <c r="T2" s="115"/>
      <c r="U2" s="116"/>
    </row>
    <row r="3" spans="1:21" s="21" customFormat="1" ht="17.649999999999999" x14ac:dyDescent="0.45">
      <c r="A3" s="294" t="s">
        <v>2</v>
      </c>
      <c r="B3" s="294"/>
      <c r="C3" s="294"/>
      <c r="D3" s="294"/>
      <c r="E3" s="294"/>
      <c r="F3" s="294"/>
      <c r="G3" s="294"/>
      <c r="H3" s="294"/>
      <c r="I3" s="294"/>
      <c r="J3" s="294"/>
      <c r="K3" s="294"/>
      <c r="L3" s="294"/>
      <c r="M3" s="294"/>
      <c r="N3" s="294"/>
      <c r="O3" s="294"/>
      <c r="P3" s="294"/>
      <c r="Q3" s="294"/>
      <c r="R3" s="294"/>
      <c r="S3" s="294"/>
      <c r="T3" s="115"/>
      <c r="U3" s="116"/>
    </row>
    <row r="4" spans="1:21" s="21" customFormat="1" ht="17.649999999999999" x14ac:dyDescent="0.45">
      <c r="A4" s="294" t="s">
        <v>69</v>
      </c>
      <c r="B4" s="294"/>
      <c r="C4" s="294"/>
      <c r="D4" s="294"/>
      <c r="E4" s="294"/>
      <c r="F4" s="294"/>
      <c r="G4" s="294"/>
      <c r="H4" s="294"/>
      <c r="I4" s="294"/>
      <c r="J4" s="294"/>
      <c r="K4" s="294"/>
      <c r="L4" s="294"/>
      <c r="M4" s="294"/>
      <c r="N4" s="294"/>
      <c r="O4" s="294"/>
      <c r="P4" s="294"/>
      <c r="Q4" s="294"/>
      <c r="R4" s="294"/>
      <c r="S4" s="294"/>
      <c r="T4" s="115"/>
      <c r="U4" s="116"/>
    </row>
    <row r="5" spans="1:21" s="21" customFormat="1" ht="20.65" x14ac:dyDescent="0.45">
      <c r="E5" s="22"/>
      <c r="F5" s="23"/>
      <c r="G5" s="294" t="s">
        <v>304</v>
      </c>
      <c r="H5" s="295"/>
      <c r="I5" s="295"/>
      <c r="J5" s="295"/>
      <c r="K5" s="295"/>
      <c r="L5" s="295"/>
      <c r="M5" s="296">
        <v>2025</v>
      </c>
      <c r="N5" s="296"/>
      <c r="O5" s="24"/>
      <c r="Q5" s="23"/>
      <c r="T5" s="115"/>
      <c r="U5" s="116"/>
    </row>
    <row r="6" spans="1:21" ht="13.9" x14ac:dyDescent="0.45">
      <c r="R6" s="297" t="s">
        <v>395</v>
      </c>
      <c r="S6" s="297"/>
    </row>
    <row r="7" spans="1:21" s="33" customFormat="1" ht="28.05" customHeight="1" x14ac:dyDescent="0.45">
      <c r="A7" s="32" t="s">
        <v>70</v>
      </c>
      <c r="E7" s="288"/>
      <c r="F7" s="288"/>
      <c r="G7" s="288"/>
      <c r="H7" s="288"/>
      <c r="I7" s="288"/>
      <c r="J7" s="288"/>
      <c r="K7" s="288"/>
      <c r="L7" s="288"/>
      <c r="M7" s="288"/>
      <c r="N7" s="288"/>
      <c r="O7" s="288"/>
      <c r="P7" s="288"/>
      <c r="Q7" s="288"/>
      <c r="R7" s="288"/>
      <c r="S7" s="288"/>
      <c r="T7" s="115"/>
      <c r="U7" s="155" t="s">
        <v>367</v>
      </c>
    </row>
    <row r="8" spans="1:21" s="33" customFormat="1" ht="28.05" customHeight="1" x14ac:dyDescent="0.45">
      <c r="A8" s="32" t="s">
        <v>368</v>
      </c>
      <c r="E8" s="289"/>
      <c r="F8" s="289"/>
      <c r="G8" s="289"/>
      <c r="H8" s="34"/>
      <c r="I8" s="32" t="s">
        <v>71</v>
      </c>
      <c r="J8" s="35" t="s">
        <v>72</v>
      </c>
      <c r="K8" s="289"/>
      <c r="L8" s="289"/>
      <c r="M8" s="289"/>
      <c r="R8" s="35" t="s">
        <v>366</v>
      </c>
      <c r="S8" s="149"/>
      <c r="T8" s="115"/>
      <c r="U8" s="155" t="s">
        <v>369</v>
      </c>
    </row>
    <row r="9" spans="1:21" s="33" customFormat="1" ht="23" customHeight="1" x14ac:dyDescent="0.45">
      <c r="A9" s="32"/>
      <c r="E9" s="36"/>
      <c r="F9" s="37"/>
      <c r="G9" s="26"/>
      <c r="H9" s="31"/>
      <c r="I9" s="38"/>
      <c r="J9" s="26"/>
      <c r="K9" s="26"/>
      <c r="L9" s="39"/>
      <c r="M9" s="26"/>
      <c r="N9" s="26"/>
      <c r="O9" s="31"/>
      <c r="P9" s="301"/>
      <c r="Q9" s="301"/>
      <c r="R9" s="301"/>
      <c r="S9" s="301"/>
      <c r="T9" s="115"/>
      <c r="U9" s="116"/>
    </row>
    <row r="10" spans="1:21" s="33" customFormat="1" ht="32.25" customHeight="1" x14ac:dyDescent="0.45">
      <c r="A10" s="32" t="s">
        <v>73</v>
      </c>
      <c r="E10" s="36"/>
      <c r="G10" s="26"/>
      <c r="I10" s="6"/>
      <c r="J10" s="40" t="s">
        <v>74</v>
      </c>
      <c r="M10" s="6"/>
      <c r="N10" s="299" t="s">
        <v>242</v>
      </c>
      <c r="O10" s="300"/>
      <c r="Q10" s="6"/>
      <c r="R10" s="299" t="s">
        <v>75</v>
      </c>
      <c r="S10" s="300"/>
      <c r="T10" s="115"/>
      <c r="U10" s="116"/>
    </row>
    <row r="11" spans="1:21" s="33" customFormat="1" ht="23" customHeight="1" x14ac:dyDescent="0.45">
      <c r="A11" s="32"/>
      <c r="E11" s="36"/>
      <c r="F11" s="37"/>
      <c r="G11" s="26"/>
      <c r="H11" s="31"/>
      <c r="I11" s="38"/>
      <c r="J11" s="26"/>
      <c r="K11" s="26"/>
      <c r="L11" s="39"/>
      <c r="M11" s="26"/>
      <c r="Q11" s="41"/>
      <c r="R11" s="41"/>
      <c r="S11" s="42" t="s">
        <v>76</v>
      </c>
      <c r="T11" s="115"/>
      <c r="U11" s="116"/>
    </row>
    <row r="12" spans="1:21" s="33" customFormat="1" ht="28.05" customHeight="1" x14ac:dyDescent="0.45">
      <c r="A12" s="43" t="s">
        <v>77</v>
      </c>
      <c r="E12" s="298"/>
      <c r="F12" s="298"/>
      <c r="G12" s="298"/>
      <c r="H12" s="298"/>
      <c r="I12" s="298"/>
      <c r="J12" s="298"/>
      <c r="K12" s="298"/>
      <c r="L12" s="298"/>
      <c r="N12" s="26"/>
      <c r="O12" s="35" t="s">
        <v>78</v>
      </c>
      <c r="P12" s="44" t="s">
        <v>79</v>
      </c>
      <c r="Q12" s="287"/>
      <c r="R12" s="287"/>
      <c r="S12" s="287"/>
      <c r="T12" s="115"/>
      <c r="U12" s="45"/>
    </row>
    <row r="13" spans="1:21" s="33" customFormat="1" ht="28.05" customHeight="1" x14ac:dyDescent="0.45">
      <c r="A13" s="205" t="s">
        <v>80</v>
      </c>
      <c r="B13" s="284"/>
      <c r="C13" s="46"/>
      <c r="D13" s="46"/>
      <c r="E13" s="285"/>
      <c r="F13" s="286"/>
      <c r="G13" s="286"/>
      <c r="H13" s="286"/>
      <c r="I13" s="286"/>
      <c r="J13" s="286"/>
      <c r="K13" s="286"/>
      <c r="L13" s="286"/>
      <c r="N13" s="26"/>
      <c r="O13" s="35"/>
      <c r="P13" s="44" t="s">
        <v>81</v>
      </c>
      <c r="Q13" s="287"/>
      <c r="R13" s="287"/>
      <c r="S13" s="287"/>
      <c r="T13" s="115"/>
      <c r="U13" s="116"/>
    </row>
    <row r="14" spans="1:21" s="33" customFormat="1" ht="28.05" customHeight="1" x14ac:dyDescent="0.45">
      <c r="A14" s="32" t="s">
        <v>82</v>
      </c>
      <c r="B14" s="47"/>
      <c r="C14" s="47"/>
      <c r="D14" s="47"/>
      <c r="E14" s="291"/>
      <c r="F14" s="291"/>
      <c r="G14" s="291"/>
      <c r="H14" s="291"/>
      <c r="I14" s="291"/>
      <c r="J14" s="291"/>
      <c r="K14" s="291"/>
      <c r="L14" s="291"/>
      <c r="M14" s="292"/>
      <c r="O14" s="34"/>
      <c r="P14" s="44" t="s">
        <v>83</v>
      </c>
      <c r="Q14" s="290"/>
      <c r="R14" s="290"/>
      <c r="S14" s="290"/>
      <c r="T14" s="115"/>
      <c r="U14" s="116"/>
    </row>
    <row r="15" spans="1:21" ht="28.05" customHeight="1" x14ac:dyDescent="0.45">
      <c r="A15" s="32" t="s">
        <v>84</v>
      </c>
      <c r="E15" s="291"/>
      <c r="F15" s="291"/>
      <c r="G15" s="291"/>
      <c r="H15" s="291"/>
      <c r="I15" s="291"/>
      <c r="J15" s="291"/>
      <c r="K15" s="291"/>
      <c r="L15" s="291"/>
      <c r="M15" s="292"/>
    </row>
    <row r="16" spans="1:21" x14ac:dyDescent="0.45">
      <c r="A16" s="32"/>
      <c r="E16" s="49"/>
      <c r="F16" s="49"/>
      <c r="G16" s="49"/>
      <c r="H16" s="49"/>
      <c r="I16" s="49"/>
      <c r="J16" s="49"/>
      <c r="K16" s="49"/>
      <c r="L16" s="49"/>
    </row>
    <row r="17" spans="1:21" ht="13.9" x14ac:dyDescent="0.45">
      <c r="A17" s="32" t="s">
        <v>17</v>
      </c>
      <c r="B17" s="32" t="s">
        <v>18</v>
      </c>
      <c r="C17" s="32"/>
      <c r="D17" s="32"/>
      <c r="E17" s="36"/>
      <c r="G17" s="26"/>
      <c r="H17" s="31"/>
      <c r="I17" s="49"/>
      <c r="J17" s="26"/>
      <c r="K17" s="26"/>
      <c r="L17" s="39"/>
      <c r="M17" s="26"/>
      <c r="N17" s="26"/>
      <c r="P17" s="33"/>
      <c r="R17" s="26"/>
      <c r="S17" s="50"/>
    </row>
    <row r="18" spans="1:21" ht="28.5" customHeight="1" x14ac:dyDescent="0.45">
      <c r="A18" s="32"/>
      <c r="B18" s="51" t="s">
        <v>26</v>
      </c>
      <c r="C18" s="195" t="s">
        <v>85</v>
      </c>
      <c r="D18" s="195"/>
      <c r="E18" s="195"/>
      <c r="F18" s="52" t="s">
        <v>86</v>
      </c>
      <c r="G18" s="52"/>
      <c r="H18" s="52"/>
      <c r="I18" s="52"/>
      <c r="J18" s="52"/>
      <c r="K18" s="52"/>
      <c r="L18" s="52"/>
      <c r="M18" s="141"/>
      <c r="N18" s="53">
        <f>IF(M18="Y",2,0)</f>
        <v>0</v>
      </c>
      <c r="O18" s="54" t="s">
        <v>350</v>
      </c>
      <c r="Q18" s="20"/>
      <c r="R18" s="20"/>
      <c r="S18" s="55" t="s">
        <v>256</v>
      </c>
      <c r="U18" s="155" t="s">
        <v>331</v>
      </c>
    </row>
    <row r="19" spans="1:21" ht="23.25" customHeight="1" thickBot="1" x14ac:dyDescent="0.5">
      <c r="A19" s="33"/>
      <c r="B19" s="51" t="s">
        <v>29</v>
      </c>
      <c r="C19" s="195" t="s">
        <v>87</v>
      </c>
      <c r="D19" s="195"/>
      <c r="E19" s="195"/>
      <c r="F19" s="52" t="s">
        <v>88</v>
      </c>
      <c r="G19" s="52"/>
      <c r="H19" s="52"/>
      <c r="I19" s="52"/>
      <c r="J19" s="52"/>
      <c r="K19" s="52"/>
      <c r="L19" s="52"/>
      <c r="M19" s="141"/>
      <c r="N19" s="53">
        <f>IF(M19="Y", 3,0)</f>
        <v>0</v>
      </c>
      <c r="O19" s="20"/>
      <c r="P19" s="32"/>
      <c r="Q19" s="37"/>
      <c r="R19" s="56"/>
      <c r="S19" s="50"/>
      <c r="U19" s="155" t="s">
        <v>332</v>
      </c>
    </row>
    <row r="20" spans="1:21" ht="14.25" thickBot="1" x14ac:dyDescent="0.5">
      <c r="A20" s="33"/>
      <c r="B20" s="33"/>
      <c r="C20" s="33"/>
      <c r="D20" s="57"/>
      <c r="E20" s="58"/>
      <c r="F20" s="58"/>
      <c r="G20" s="59"/>
      <c r="H20" s="59"/>
      <c r="I20" s="59"/>
      <c r="J20" s="59"/>
      <c r="K20" s="59"/>
      <c r="L20" s="59"/>
      <c r="M20" s="60"/>
      <c r="N20" s="61"/>
      <c r="P20" s="26" t="s">
        <v>89</v>
      </c>
      <c r="Q20" s="62">
        <f>SUM(N17:N20)</f>
        <v>0</v>
      </c>
      <c r="R20" s="26"/>
      <c r="S20" s="63">
        <f>IF($Q$20&gt;5,5,$Q$20)</f>
        <v>0</v>
      </c>
      <c r="U20" s="64"/>
    </row>
    <row r="21" spans="1:21" ht="13.9" x14ac:dyDescent="0.45">
      <c r="A21" s="33"/>
      <c r="B21" s="33"/>
      <c r="C21" s="33"/>
      <c r="D21" s="57"/>
      <c r="E21" s="58"/>
      <c r="F21" s="58"/>
      <c r="G21" s="59"/>
      <c r="H21" s="59"/>
      <c r="I21" s="59"/>
      <c r="J21" s="59"/>
      <c r="K21" s="59"/>
      <c r="L21" s="59"/>
      <c r="M21" s="60"/>
      <c r="N21" s="61"/>
      <c r="P21" s="26"/>
      <c r="Q21" s="65"/>
      <c r="R21" s="26"/>
      <c r="S21" s="66"/>
    </row>
    <row r="22" spans="1:21" ht="13.5" x14ac:dyDescent="0.45">
      <c r="A22" s="33"/>
      <c r="B22" s="33"/>
      <c r="C22" s="33"/>
      <c r="D22" s="36"/>
      <c r="E22" s="26"/>
      <c r="G22" s="31"/>
      <c r="H22" s="49"/>
      <c r="I22" s="26"/>
      <c r="J22" s="26"/>
      <c r="K22" s="39"/>
      <c r="L22" s="26"/>
      <c r="M22" s="26"/>
      <c r="N22" s="31"/>
      <c r="O22" s="26"/>
      <c r="P22" s="26"/>
      <c r="R22" s="50"/>
      <c r="S22" s="66"/>
    </row>
    <row r="23" spans="1:21" ht="13.9" x14ac:dyDescent="0.45">
      <c r="A23" s="32" t="s">
        <v>24</v>
      </c>
      <c r="B23" s="32" t="s">
        <v>25</v>
      </c>
      <c r="C23" s="32"/>
      <c r="D23" s="32"/>
      <c r="E23" s="36"/>
      <c r="G23" s="26"/>
      <c r="H23" s="31"/>
      <c r="I23" s="49"/>
      <c r="J23" s="26"/>
      <c r="K23" s="26"/>
      <c r="L23" s="39"/>
      <c r="M23" s="26"/>
      <c r="N23" s="26"/>
      <c r="P23" s="26"/>
      <c r="R23" s="26"/>
      <c r="S23" s="66"/>
    </row>
    <row r="24" spans="1:21" ht="13.9" x14ac:dyDescent="0.45">
      <c r="A24" s="33"/>
      <c r="B24" s="51" t="s">
        <v>26</v>
      </c>
      <c r="C24" s="67" t="s">
        <v>90</v>
      </c>
      <c r="D24" s="67"/>
      <c r="E24" s="67"/>
      <c r="G24" s="31"/>
      <c r="H24" s="49"/>
      <c r="I24" s="26"/>
      <c r="J24" s="26"/>
      <c r="K24" s="39"/>
      <c r="L24" s="26"/>
      <c r="M24" s="26"/>
      <c r="N24" s="31"/>
      <c r="O24" s="26"/>
      <c r="P24" s="26"/>
      <c r="R24" s="50"/>
      <c r="S24" s="66"/>
    </row>
    <row r="25" spans="1:21" ht="13.9" x14ac:dyDescent="0.45">
      <c r="A25" s="33"/>
      <c r="B25" s="51"/>
      <c r="C25" s="67"/>
      <c r="D25" s="67"/>
      <c r="E25" s="67"/>
      <c r="G25" s="31"/>
      <c r="H25" s="49"/>
      <c r="I25" s="26"/>
      <c r="J25" s="26"/>
      <c r="K25" s="39"/>
      <c r="L25" s="26"/>
      <c r="M25" s="26"/>
      <c r="N25" s="31"/>
      <c r="O25" s="26"/>
      <c r="P25" s="26"/>
      <c r="R25" s="50"/>
      <c r="S25" s="66"/>
    </row>
    <row r="26" spans="1:21" ht="13.9" x14ac:dyDescent="0.45">
      <c r="A26" s="33"/>
      <c r="B26" s="51"/>
      <c r="C26" s="283" t="s">
        <v>259</v>
      </c>
      <c r="D26" s="283"/>
      <c r="E26" s="283"/>
      <c r="F26" s="283"/>
      <c r="G26" s="283"/>
      <c r="H26" s="283"/>
      <c r="I26" s="283"/>
      <c r="J26" s="283"/>
      <c r="K26" s="283"/>
      <c r="L26" s="283"/>
      <c r="M26" s="283"/>
      <c r="N26" s="31"/>
      <c r="O26" s="26"/>
      <c r="P26" s="26"/>
      <c r="R26" s="50"/>
      <c r="S26" s="66"/>
    </row>
    <row r="27" spans="1:21" s="33" customFormat="1" ht="13.9" x14ac:dyDescent="0.45">
      <c r="B27" s="51"/>
      <c r="C27" s="169" t="s">
        <v>91</v>
      </c>
      <c r="D27" s="169"/>
      <c r="E27" s="170" t="s">
        <v>92</v>
      </c>
      <c r="F27" s="170"/>
      <c r="G27" s="170"/>
      <c r="H27" s="170"/>
      <c r="I27" s="170"/>
      <c r="J27" s="170"/>
      <c r="K27" s="170"/>
      <c r="L27" s="170"/>
      <c r="M27" s="170"/>
      <c r="N27" s="31"/>
      <c r="O27" s="26" t="s">
        <v>74</v>
      </c>
      <c r="P27" s="26"/>
      <c r="Q27" s="26"/>
      <c r="R27" s="50"/>
      <c r="S27" s="66"/>
      <c r="T27" s="115"/>
      <c r="U27" s="116"/>
    </row>
    <row r="28" spans="1:21" s="33" customFormat="1" ht="28.05" customHeight="1" x14ac:dyDescent="0.45">
      <c r="B28" s="51"/>
      <c r="C28" s="281"/>
      <c r="D28" s="281"/>
      <c r="E28" s="275"/>
      <c r="F28" s="276"/>
      <c r="G28" s="276"/>
      <c r="H28" s="276"/>
      <c r="I28" s="276"/>
      <c r="J28" s="276"/>
      <c r="K28" s="276"/>
      <c r="L28" s="276"/>
      <c r="M28" s="277"/>
      <c r="N28" s="31"/>
      <c r="O28" s="142"/>
      <c r="P28" s="26"/>
      <c r="Q28" s="26"/>
      <c r="R28" s="50"/>
      <c r="S28" s="66"/>
      <c r="T28" s="115"/>
      <c r="U28" s="116"/>
    </row>
    <row r="29" spans="1:21" s="33" customFormat="1" ht="28.05" customHeight="1" x14ac:dyDescent="0.45">
      <c r="B29" s="51"/>
      <c r="C29" s="281"/>
      <c r="D29" s="281"/>
      <c r="E29" s="275"/>
      <c r="F29" s="276"/>
      <c r="G29" s="276"/>
      <c r="H29" s="276"/>
      <c r="I29" s="276"/>
      <c r="J29" s="276"/>
      <c r="K29" s="276"/>
      <c r="L29" s="276"/>
      <c r="M29" s="277"/>
      <c r="N29" s="31"/>
      <c r="O29" s="142"/>
      <c r="P29" s="26"/>
      <c r="Q29" s="26"/>
      <c r="R29" s="50"/>
      <c r="S29" s="66"/>
      <c r="T29" s="115"/>
      <c r="U29" s="116"/>
    </row>
    <row r="30" spans="1:21" s="33" customFormat="1" ht="28.05" customHeight="1" x14ac:dyDescent="0.45">
      <c r="B30" s="51"/>
      <c r="C30" s="281"/>
      <c r="D30" s="281"/>
      <c r="E30" s="275"/>
      <c r="F30" s="276"/>
      <c r="G30" s="276"/>
      <c r="H30" s="276"/>
      <c r="I30" s="276"/>
      <c r="J30" s="276"/>
      <c r="K30" s="276"/>
      <c r="L30" s="276"/>
      <c r="M30" s="277"/>
      <c r="N30" s="31"/>
      <c r="O30" s="142"/>
      <c r="P30" s="26"/>
      <c r="Q30" s="26"/>
      <c r="R30" s="50"/>
      <c r="S30" s="66"/>
      <c r="T30" s="115"/>
      <c r="U30" s="116"/>
    </row>
    <row r="31" spans="1:21" s="33" customFormat="1" ht="13.9" x14ac:dyDescent="0.45">
      <c r="B31" s="51"/>
      <c r="C31" s="68"/>
      <c r="D31" s="69"/>
      <c r="E31" s="69"/>
      <c r="F31" s="58"/>
      <c r="G31" s="70"/>
      <c r="H31" s="57"/>
      <c r="I31" s="58"/>
      <c r="J31" s="58"/>
      <c r="K31" s="58"/>
      <c r="L31" s="58"/>
      <c r="M31" s="58"/>
      <c r="N31" s="31"/>
      <c r="O31" s="26"/>
      <c r="P31" s="26"/>
      <c r="Q31" s="26"/>
      <c r="R31" s="50"/>
      <c r="S31" s="66"/>
      <c r="T31" s="115"/>
      <c r="U31" s="116"/>
    </row>
    <row r="32" spans="1:21" s="33" customFormat="1" ht="22.5" customHeight="1" x14ac:dyDescent="0.45">
      <c r="B32" s="51"/>
      <c r="C32" s="279" t="s">
        <v>93</v>
      </c>
      <c r="D32" s="279"/>
      <c r="E32" s="279"/>
      <c r="F32" s="279"/>
      <c r="G32" s="279"/>
      <c r="H32" s="279"/>
      <c r="I32" s="279"/>
      <c r="J32" s="279"/>
      <c r="K32" s="279"/>
      <c r="L32" s="279"/>
      <c r="M32" s="279"/>
      <c r="N32" s="279"/>
      <c r="O32" s="26"/>
      <c r="P32" s="26"/>
      <c r="Q32" s="26"/>
      <c r="R32" s="50"/>
      <c r="S32" s="66"/>
      <c r="T32" s="115"/>
      <c r="U32" s="116"/>
    </row>
    <row r="33" spans="1:21" s="33" customFormat="1" ht="20.25" customHeight="1" x14ac:dyDescent="0.45">
      <c r="B33" s="51"/>
      <c r="C33" s="169" t="s">
        <v>91</v>
      </c>
      <c r="D33" s="169"/>
      <c r="E33" s="169" t="s">
        <v>94</v>
      </c>
      <c r="F33" s="169"/>
      <c r="G33" s="169"/>
      <c r="H33" s="169" t="s">
        <v>95</v>
      </c>
      <c r="I33" s="169"/>
      <c r="J33" s="169"/>
      <c r="K33" s="169"/>
      <c r="L33" s="169"/>
      <c r="M33" s="169"/>
      <c r="N33" s="31"/>
      <c r="O33" s="26" t="s">
        <v>74</v>
      </c>
      <c r="P33" s="26"/>
      <c r="Q33" s="26"/>
      <c r="R33" s="50"/>
      <c r="S33" s="66"/>
      <c r="T33" s="115"/>
      <c r="U33" s="116"/>
    </row>
    <row r="34" spans="1:21" s="33" customFormat="1" ht="28.05" customHeight="1" x14ac:dyDescent="0.45">
      <c r="B34" s="51"/>
      <c r="C34" s="267"/>
      <c r="D34" s="267"/>
      <c r="E34" s="268"/>
      <c r="F34" s="268"/>
      <c r="G34" s="268"/>
      <c r="H34" s="268"/>
      <c r="I34" s="268"/>
      <c r="J34" s="268"/>
      <c r="K34" s="268"/>
      <c r="L34" s="268"/>
      <c r="M34" s="268"/>
      <c r="N34" s="31"/>
      <c r="O34" s="142"/>
      <c r="P34" s="26"/>
      <c r="Q34" s="26"/>
      <c r="R34" s="50"/>
      <c r="S34" s="66"/>
      <c r="T34" s="115"/>
      <c r="U34" s="116"/>
    </row>
    <row r="35" spans="1:21" s="33" customFormat="1" ht="28.05" customHeight="1" x14ac:dyDescent="0.45">
      <c r="B35" s="51"/>
      <c r="C35" s="267"/>
      <c r="D35" s="267"/>
      <c r="E35" s="268"/>
      <c r="F35" s="268"/>
      <c r="G35" s="268"/>
      <c r="H35" s="268"/>
      <c r="I35" s="268"/>
      <c r="J35" s="268"/>
      <c r="K35" s="268"/>
      <c r="L35" s="268"/>
      <c r="M35" s="268"/>
      <c r="N35" s="31"/>
      <c r="O35" s="142"/>
      <c r="P35" s="26"/>
      <c r="Q35" s="26"/>
      <c r="R35" s="50"/>
      <c r="S35" s="66"/>
      <c r="T35" s="115"/>
      <c r="U35" s="116"/>
    </row>
    <row r="36" spans="1:21" s="33" customFormat="1" ht="28.05" customHeight="1" x14ac:dyDescent="0.45">
      <c r="B36" s="51"/>
      <c r="C36" s="267"/>
      <c r="D36" s="267"/>
      <c r="E36" s="268"/>
      <c r="F36" s="268"/>
      <c r="G36" s="268"/>
      <c r="H36" s="268"/>
      <c r="I36" s="268"/>
      <c r="J36" s="268"/>
      <c r="K36" s="268"/>
      <c r="L36" s="268"/>
      <c r="M36" s="268"/>
      <c r="N36" s="31"/>
      <c r="O36" s="142"/>
      <c r="P36" s="26"/>
      <c r="Q36" s="26"/>
      <c r="R36" s="50"/>
      <c r="S36" s="66"/>
      <c r="T36" s="115"/>
      <c r="U36" s="116"/>
    </row>
    <row r="37" spans="1:21" s="33" customFormat="1" ht="13.9" x14ac:dyDescent="0.45">
      <c r="B37" s="51"/>
      <c r="C37" s="68"/>
      <c r="D37" s="69"/>
      <c r="E37" s="69"/>
      <c r="F37" s="58"/>
      <c r="G37" s="70"/>
      <c r="H37" s="57"/>
      <c r="I37" s="58"/>
      <c r="J37" s="58"/>
      <c r="K37" s="58"/>
      <c r="L37" s="58"/>
      <c r="M37" s="58"/>
      <c r="N37" s="31"/>
      <c r="O37" s="26"/>
      <c r="P37" s="26"/>
      <c r="Q37" s="26"/>
      <c r="R37" s="50"/>
      <c r="S37" s="66"/>
      <c r="T37" s="115"/>
      <c r="U37" s="116"/>
    </row>
    <row r="38" spans="1:21" s="33" customFormat="1" ht="24.75" customHeight="1" x14ac:dyDescent="0.45">
      <c r="B38" s="51"/>
      <c r="C38" s="282" t="s">
        <v>96</v>
      </c>
      <c r="D38" s="282"/>
      <c r="E38" s="282"/>
      <c r="F38" s="282"/>
      <c r="G38" s="282"/>
      <c r="H38" s="282"/>
      <c r="I38" s="282"/>
      <c r="J38" s="282"/>
      <c r="K38" s="282"/>
      <c r="L38" s="282"/>
      <c r="M38" s="282"/>
      <c r="N38" s="282"/>
      <c r="O38" s="26"/>
      <c r="P38" s="26"/>
      <c r="Q38" s="26"/>
      <c r="R38" s="50"/>
      <c r="S38" s="66"/>
      <c r="T38" s="115"/>
      <c r="U38" s="116"/>
    </row>
    <row r="39" spans="1:21" s="33" customFormat="1" ht="31.5" customHeight="1" x14ac:dyDescent="0.45">
      <c r="B39" s="51"/>
      <c r="C39" s="169" t="s">
        <v>91</v>
      </c>
      <c r="D39" s="280"/>
      <c r="E39" s="169" t="s">
        <v>97</v>
      </c>
      <c r="F39" s="169"/>
      <c r="G39" s="169"/>
      <c r="H39" s="169" t="s">
        <v>98</v>
      </c>
      <c r="I39" s="169"/>
      <c r="J39" s="169"/>
      <c r="K39" s="169"/>
      <c r="L39" s="169"/>
      <c r="M39" s="169"/>
      <c r="N39" s="31"/>
      <c r="O39" s="26" t="s">
        <v>74</v>
      </c>
      <c r="P39" s="26"/>
      <c r="Q39" s="26"/>
      <c r="R39" s="50"/>
      <c r="S39" s="66"/>
      <c r="T39" s="115"/>
      <c r="U39" s="116"/>
    </row>
    <row r="40" spans="1:21" s="33" customFormat="1" ht="28.05" customHeight="1" x14ac:dyDescent="0.45">
      <c r="B40" s="51"/>
      <c r="C40" s="267"/>
      <c r="D40" s="267"/>
      <c r="E40" s="268"/>
      <c r="F40" s="268"/>
      <c r="G40" s="268"/>
      <c r="H40" s="268"/>
      <c r="I40" s="268"/>
      <c r="J40" s="268"/>
      <c r="K40" s="268"/>
      <c r="L40" s="268"/>
      <c r="M40" s="268"/>
      <c r="N40" s="31"/>
      <c r="O40" s="142"/>
      <c r="P40" s="26"/>
      <c r="Q40" s="26"/>
      <c r="R40" s="50"/>
      <c r="S40" s="66"/>
      <c r="T40" s="115"/>
      <c r="U40" s="116"/>
    </row>
    <row r="41" spans="1:21" s="33" customFormat="1" ht="28.05" customHeight="1" x14ac:dyDescent="0.45">
      <c r="B41" s="51"/>
      <c r="C41" s="267"/>
      <c r="D41" s="267"/>
      <c r="E41" s="268"/>
      <c r="F41" s="268"/>
      <c r="G41" s="268"/>
      <c r="H41" s="268"/>
      <c r="I41" s="268"/>
      <c r="J41" s="268"/>
      <c r="K41" s="268"/>
      <c r="L41" s="268"/>
      <c r="M41" s="268"/>
      <c r="N41" s="31"/>
      <c r="O41" s="142"/>
      <c r="P41" s="26"/>
      <c r="Q41" s="26"/>
      <c r="R41" s="50"/>
      <c r="S41" s="66"/>
      <c r="T41" s="115"/>
      <c r="U41" s="116"/>
    </row>
    <row r="42" spans="1:21" ht="28.05" customHeight="1" x14ac:dyDescent="0.45">
      <c r="A42" s="33"/>
      <c r="B42" s="51"/>
      <c r="C42" s="267"/>
      <c r="D42" s="267"/>
      <c r="E42" s="268"/>
      <c r="F42" s="268"/>
      <c r="G42" s="268"/>
      <c r="H42" s="268"/>
      <c r="I42" s="268"/>
      <c r="J42" s="268"/>
      <c r="K42" s="268"/>
      <c r="L42" s="268"/>
      <c r="M42" s="268"/>
      <c r="N42" s="31"/>
      <c r="O42" s="142"/>
      <c r="P42" s="26"/>
      <c r="R42" s="26"/>
      <c r="S42" s="66"/>
      <c r="U42" s="45"/>
    </row>
    <row r="43" spans="1:21" ht="28.05" customHeight="1" thickBot="1" x14ac:dyDescent="0.5">
      <c r="A43" s="33"/>
      <c r="B43" s="51"/>
      <c r="C43" s="267"/>
      <c r="D43" s="267"/>
      <c r="E43" s="268"/>
      <c r="F43" s="268"/>
      <c r="G43" s="268"/>
      <c r="H43" s="268"/>
      <c r="I43" s="268"/>
      <c r="J43" s="268"/>
      <c r="K43" s="268"/>
      <c r="L43" s="268"/>
      <c r="M43" s="268"/>
      <c r="N43" s="31"/>
      <c r="O43" s="142"/>
      <c r="P43" s="26"/>
      <c r="R43" s="50"/>
      <c r="S43" s="66"/>
    </row>
    <row r="44" spans="1:21" ht="21" customHeight="1" thickBot="1" x14ac:dyDescent="0.5">
      <c r="A44" s="33"/>
      <c r="B44" s="51"/>
      <c r="C44" s="68"/>
      <c r="D44" s="69"/>
      <c r="E44" s="69"/>
      <c r="F44" s="58"/>
      <c r="G44" s="70"/>
      <c r="H44" s="57"/>
      <c r="I44" s="58"/>
      <c r="J44" s="58"/>
      <c r="K44" s="58"/>
      <c r="L44" s="58"/>
      <c r="M44" s="58"/>
      <c r="N44" s="31"/>
      <c r="P44" s="26" t="s">
        <v>89</v>
      </c>
      <c r="Q44" s="71">
        <f>SUM(O27:O43)</f>
        <v>0</v>
      </c>
      <c r="R44" s="72">
        <f>IFERROR((IF(Q44/$I$10&gt;=1,2,Q44/$I$10*2)),0)</f>
        <v>0</v>
      </c>
      <c r="S44" s="50"/>
      <c r="T44" s="181" t="s">
        <v>243</v>
      </c>
      <c r="U44" s="181"/>
    </row>
    <row r="45" spans="1:21" ht="25.5" customHeight="1" x14ac:dyDescent="0.45">
      <c r="A45" s="33"/>
      <c r="B45" s="51"/>
      <c r="C45" s="279" t="s">
        <v>99</v>
      </c>
      <c r="D45" s="279"/>
      <c r="E45" s="279"/>
      <c r="F45" s="279"/>
      <c r="G45" s="279"/>
      <c r="H45" s="279"/>
      <c r="I45" s="279"/>
      <c r="J45" s="279"/>
      <c r="K45" s="279"/>
      <c r="L45" s="279"/>
      <c r="M45" s="279"/>
      <c r="N45" s="279"/>
      <c r="O45" s="26"/>
      <c r="P45" s="26"/>
      <c r="Q45" s="66"/>
      <c r="R45" s="50"/>
      <c r="S45" s="66"/>
    </row>
    <row r="46" spans="1:21" s="33" customFormat="1" ht="27" customHeight="1" x14ac:dyDescent="0.45">
      <c r="B46" s="51"/>
      <c r="C46" s="169" t="s">
        <v>91</v>
      </c>
      <c r="D46" s="280"/>
      <c r="E46" s="169" t="s">
        <v>100</v>
      </c>
      <c r="F46" s="169"/>
      <c r="G46" s="169"/>
      <c r="H46" s="169" t="s">
        <v>101</v>
      </c>
      <c r="I46" s="169"/>
      <c r="J46" s="169"/>
      <c r="K46" s="169"/>
      <c r="L46" s="169"/>
      <c r="M46" s="169"/>
      <c r="N46" s="31"/>
      <c r="O46" s="26" t="s">
        <v>74</v>
      </c>
      <c r="P46" s="26"/>
      <c r="Q46" s="66"/>
      <c r="R46" s="50"/>
      <c r="S46" s="66"/>
      <c r="T46" s="115"/>
      <c r="U46" s="116"/>
    </row>
    <row r="47" spans="1:21" s="33" customFormat="1" ht="28.05" customHeight="1" x14ac:dyDescent="0.45">
      <c r="B47" s="51"/>
      <c r="C47" s="267"/>
      <c r="D47" s="267"/>
      <c r="E47" s="268"/>
      <c r="F47" s="268"/>
      <c r="G47" s="268"/>
      <c r="H47" s="268"/>
      <c r="I47" s="268"/>
      <c r="J47" s="268"/>
      <c r="K47" s="268"/>
      <c r="L47" s="268"/>
      <c r="M47" s="268"/>
      <c r="N47" s="31"/>
      <c r="O47" s="142"/>
      <c r="P47" s="26"/>
      <c r="Q47" s="66"/>
      <c r="R47" s="50"/>
      <c r="S47" s="66"/>
      <c r="T47" s="115"/>
      <c r="U47" s="116"/>
    </row>
    <row r="48" spans="1:21" s="33" customFormat="1" ht="28.05" customHeight="1" thickBot="1" x14ac:dyDescent="0.5">
      <c r="B48" s="51"/>
      <c r="C48" s="267"/>
      <c r="D48" s="267"/>
      <c r="E48" s="268"/>
      <c r="F48" s="268"/>
      <c r="G48" s="268"/>
      <c r="H48" s="268"/>
      <c r="I48" s="268"/>
      <c r="J48" s="268"/>
      <c r="K48" s="268"/>
      <c r="L48" s="268"/>
      <c r="M48" s="268"/>
      <c r="N48" s="31"/>
      <c r="O48" s="142"/>
      <c r="P48" s="26"/>
      <c r="Q48" s="66"/>
      <c r="R48" s="50"/>
      <c r="S48" s="66"/>
      <c r="T48" s="115"/>
      <c r="U48" s="116"/>
    </row>
    <row r="49" spans="1:21" ht="14.25" thickBot="1" x14ac:dyDescent="0.5">
      <c r="A49" s="33"/>
      <c r="B49" s="51"/>
      <c r="C49" s="68"/>
      <c r="D49" s="69"/>
      <c r="E49" s="69"/>
      <c r="F49" s="58"/>
      <c r="G49" s="70"/>
      <c r="H49" s="57"/>
      <c r="I49" s="58"/>
      <c r="J49" s="58"/>
      <c r="K49" s="58"/>
      <c r="L49" s="58"/>
      <c r="M49" s="58"/>
      <c r="N49" s="31"/>
      <c r="O49" s="26"/>
      <c r="P49" s="26" t="s">
        <v>89</v>
      </c>
      <c r="Q49" s="71">
        <f>SUM(O46:O49)</f>
        <v>0</v>
      </c>
      <c r="R49" s="72">
        <f>IFERROR((IF(Q49/$I$10&gt;=1,2,Q49/$I$10*2)),0)</f>
        <v>0</v>
      </c>
      <c r="S49" s="50"/>
      <c r="T49" s="162" t="s">
        <v>361</v>
      </c>
      <c r="U49" s="162"/>
    </row>
    <row r="50" spans="1:21" ht="27.75" customHeight="1" x14ac:dyDescent="0.45">
      <c r="A50" s="33"/>
      <c r="B50" s="51"/>
      <c r="C50" s="279" t="s">
        <v>102</v>
      </c>
      <c r="D50" s="279"/>
      <c r="E50" s="279"/>
      <c r="F50" s="279"/>
      <c r="G50" s="279"/>
      <c r="H50" s="279"/>
      <c r="I50" s="279"/>
      <c r="J50" s="279"/>
      <c r="K50" s="279"/>
      <c r="L50" s="279"/>
      <c r="M50" s="279"/>
      <c r="N50" s="279"/>
      <c r="O50" s="26"/>
      <c r="P50" s="26"/>
      <c r="R50" s="50"/>
      <c r="S50" s="66"/>
    </row>
    <row r="51" spans="1:21" ht="25.5" customHeight="1" x14ac:dyDescent="0.45">
      <c r="A51" s="33"/>
      <c r="B51" s="51"/>
      <c r="C51" s="169" t="s">
        <v>91</v>
      </c>
      <c r="D51" s="280"/>
      <c r="E51" s="169" t="s">
        <v>103</v>
      </c>
      <c r="F51" s="169"/>
      <c r="G51" s="169"/>
      <c r="H51" s="169" t="s">
        <v>104</v>
      </c>
      <c r="I51" s="169"/>
      <c r="J51" s="169"/>
      <c r="K51" s="169"/>
      <c r="L51" s="169"/>
      <c r="M51" s="169"/>
      <c r="N51" s="31"/>
      <c r="O51" s="26" t="s">
        <v>74</v>
      </c>
      <c r="P51" s="26"/>
      <c r="R51" s="50"/>
      <c r="S51" s="66"/>
      <c r="T51" s="158"/>
    </row>
    <row r="52" spans="1:21" ht="28.05" customHeight="1" x14ac:dyDescent="0.45">
      <c r="A52" s="33"/>
      <c r="B52" s="51"/>
      <c r="C52" s="267"/>
      <c r="D52" s="267"/>
      <c r="E52" s="278" t="s">
        <v>105</v>
      </c>
      <c r="F52" s="278"/>
      <c r="G52" s="278"/>
      <c r="H52" s="268"/>
      <c r="I52" s="268"/>
      <c r="J52" s="268"/>
      <c r="K52" s="268"/>
      <c r="L52" s="268"/>
      <c r="M52" s="268"/>
      <c r="N52" s="31"/>
      <c r="O52" s="142"/>
      <c r="P52" s="26"/>
      <c r="R52" s="50"/>
      <c r="S52" s="66"/>
      <c r="T52" s="158"/>
    </row>
    <row r="53" spans="1:21" ht="28.05" customHeight="1" x14ac:dyDescent="0.45">
      <c r="A53" s="33"/>
      <c r="B53" s="51"/>
      <c r="C53" s="267"/>
      <c r="D53" s="267"/>
      <c r="E53" s="278" t="s">
        <v>106</v>
      </c>
      <c r="F53" s="278"/>
      <c r="G53" s="278"/>
      <c r="H53" s="268"/>
      <c r="I53" s="268"/>
      <c r="J53" s="268"/>
      <c r="K53" s="268"/>
      <c r="L53" s="268"/>
      <c r="M53" s="268"/>
      <c r="N53" s="31"/>
      <c r="O53" s="142"/>
      <c r="P53" s="26"/>
      <c r="R53" s="50"/>
      <c r="S53" s="66"/>
      <c r="T53" s="158"/>
    </row>
    <row r="54" spans="1:21" ht="28.05" customHeight="1" thickBot="1" x14ac:dyDescent="0.5">
      <c r="A54" s="33"/>
      <c r="B54" s="51"/>
      <c r="C54" s="267"/>
      <c r="D54" s="267"/>
      <c r="E54" s="268"/>
      <c r="F54" s="268"/>
      <c r="G54" s="268"/>
      <c r="H54" s="268"/>
      <c r="I54" s="268"/>
      <c r="J54" s="268"/>
      <c r="K54" s="268"/>
      <c r="L54" s="268"/>
      <c r="M54" s="268"/>
      <c r="N54" s="31"/>
      <c r="O54" s="142"/>
      <c r="P54" s="26"/>
      <c r="R54" s="50"/>
      <c r="S54" s="66"/>
    </row>
    <row r="55" spans="1:21" ht="21" customHeight="1" thickBot="1" x14ac:dyDescent="0.5">
      <c r="A55" s="33"/>
      <c r="B55" s="51"/>
      <c r="C55" s="68"/>
      <c r="D55" s="69"/>
      <c r="E55" s="69"/>
      <c r="F55" s="58"/>
      <c r="G55" s="70"/>
      <c r="H55" s="57"/>
      <c r="I55" s="58"/>
      <c r="J55" s="58"/>
      <c r="K55" s="58"/>
      <c r="L55" s="58"/>
      <c r="M55" s="58"/>
      <c r="N55" s="31"/>
      <c r="O55" s="26"/>
      <c r="P55" s="26" t="s">
        <v>89</v>
      </c>
      <c r="Q55" s="71">
        <f>SUM(O51:O55)</f>
        <v>0</v>
      </c>
      <c r="R55" s="72">
        <f>IFERROR(IF(COUNT(O52:O54) &gt; 0, IF(MAX(O52:O54) &gt;= $I$10,  4, (SUM(O52:O54) / COUNT(O52:O54)) / $I$10), 0),0)</f>
        <v>0</v>
      </c>
      <c r="S55" s="50"/>
      <c r="T55" s="162" t="s">
        <v>382</v>
      </c>
      <c r="U55" s="162"/>
    </row>
    <row r="56" spans="1:21" ht="13.9" x14ac:dyDescent="0.45">
      <c r="A56" s="33"/>
      <c r="B56" s="51"/>
      <c r="C56" s="68"/>
      <c r="D56" s="69"/>
      <c r="E56" s="69"/>
      <c r="F56" s="58"/>
      <c r="G56" s="70"/>
      <c r="H56" s="57"/>
      <c r="I56" s="58"/>
      <c r="J56" s="58"/>
      <c r="K56" s="58"/>
      <c r="L56" s="58"/>
      <c r="M56" s="58"/>
      <c r="N56" s="31"/>
      <c r="O56" s="26"/>
      <c r="P56" s="26"/>
      <c r="Q56" s="66"/>
      <c r="R56" s="66"/>
      <c r="S56" s="50"/>
    </row>
    <row r="57" spans="1:21" ht="13.9" x14ac:dyDescent="0.45">
      <c r="A57" s="33"/>
      <c r="B57" s="51"/>
      <c r="C57" s="68"/>
      <c r="D57" s="69"/>
      <c r="E57" s="69"/>
      <c r="F57" s="58"/>
      <c r="G57" s="70"/>
      <c r="H57" s="57"/>
      <c r="I57" s="58"/>
      <c r="J57" s="58"/>
      <c r="K57" s="58"/>
      <c r="L57" s="58"/>
      <c r="M57" s="58"/>
      <c r="N57" s="31"/>
      <c r="O57" s="26"/>
      <c r="P57" s="26"/>
      <c r="Q57" s="66"/>
      <c r="R57" s="66"/>
      <c r="S57" s="50"/>
    </row>
    <row r="58" spans="1:21" ht="20.25" customHeight="1" x14ac:dyDescent="0.45">
      <c r="A58" s="33"/>
      <c r="B58" s="51" t="s">
        <v>29</v>
      </c>
      <c r="C58" s="197" t="s">
        <v>30</v>
      </c>
      <c r="D58" s="197"/>
      <c r="E58" s="197"/>
      <c r="F58" s="197"/>
      <c r="G58" s="197"/>
      <c r="H58" s="197"/>
      <c r="I58" s="197"/>
      <c r="J58" s="197"/>
      <c r="K58" s="197"/>
      <c r="L58" s="197"/>
      <c r="M58" s="197"/>
      <c r="N58" s="197"/>
      <c r="O58" s="26"/>
      <c r="P58" s="26"/>
      <c r="Q58" s="66"/>
      <c r="R58" s="50"/>
      <c r="S58" s="66"/>
      <c r="T58" s="158"/>
    </row>
    <row r="59" spans="1:21" ht="22.5" customHeight="1" x14ac:dyDescent="0.45">
      <c r="A59" s="33"/>
      <c r="B59" s="51"/>
      <c r="C59" s="44"/>
      <c r="D59" s="44"/>
      <c r="E59" s="44"/>
      <c r="F59" s="44"/>
      <c r="G59" s="44"/>
      <c r="H59" s="44"/>
      <c r="I59" s="44"/>
      <c r="J59" s="44"/>
      <c r="K59" s="44"/>
      <c r="L59" s="44"/>
      <c r="M59" s="44"/>
      <c r="N59" s="73" t="s">
        <v>244</v>
      </c>
      <c r="O59" s="142"/>
      <c r="P59" s="26"/>
      <c r="Q59" s="66"/>
      <c r="R59" s="50"/>
      <c r="S59" s="66"/>
    </row>
    <row r="60" spans="1:21" ht="28.05" customHeight="1" x14ac:dyDescent="0.45">
      <c r="A60" s="33"/>
      <c r="B60" s="269" t="s">
        <v>107</v>
      </c>
      <c r="C60" s="270"/>
      <c r="D60" s="74">
        <v>1</v>
      </c>
      <c r="E60" s="275"/>
      <c r="F60" s="276"/>
      <c r="G60" s="276"/>
      <c r="H60" s="276"/>
      <c r="I60" s="276"/>
      <c r="J60" s="276"/>
      <c r="K60" s="276"/>
      <c r="L60" s="276"/>
      <c r="M60" s="277"/>
      <c r="N60" s="31"/>
      <c r="O60" s="26"/>
      <c r="P60" s="26"/>
      <c r="Q60" s="66"/>
      <c r="R60" s="50"/>
      <c r="S60" s="66"/>
    </row>
    <row r="61" spans="1:21" ht="28.05" customHeight="1" x14ac:dyDescent="0.45">
      <c r="A61" s="33"/>
      <c r="B61" s="271"/>
      <c r="C61" s="272"/>
      <c r="D61" s="74">
        <v>2</v>
      </c>
      <c r="E61" s="16"/>
      <c r="F61" s="17"/>
      <c r="G61" s="17"/>
      <c r="H61" s="17"/>
      <c r="I61" s="17"/>
      <c r="J61" s="17"/>
      <c r="K61" s="17"/>
      <c r="L61" s="17"/>
      <c r="M61" s="18"/>
      <c r="N61" s="31"/>
      <c r="O61" s="26"/>
      <c r="P61" s="26"/>
      <c r="Q61" s="66"/>
      <c r="R61" s="50"/>
      <c r="S61" s="66"/>
    </row>
    <row r="62" spans="1:21" ht="28.05" customHeight="1" x14ac:dyDescent="0.45">
      <c r="A62" s="33"/>
      <c r="B62" s="271"/>
      <c r="C62" s="272"/>
      <c r="D62" s="74">
        <v>3</v>
      </c>
      <c r="E62" s="16"/>
      <c r="F62" s="17"/>
      <c r="G62" s="17"/>
      <c r="H62" s="17"/>
      <c r="I62" s="17"/>
      <c r="J62" s="17"/>
      <c r="K62" s="17"/>
      <c r="L62" s="17"/>
      <c r="M62" s="18"/>
      <c r="N62" s="31"/>
      <c r="O62" s="26"/>
      <c r="P62" s="26"/>
      <c r="Q62" s="66"/>
      <c r="R62" s="50"/>
      <c r="S62" s="66"/>
    </row>
    <row r="63" spans="1:21" ht="28.05" customHeight="1" x14ac:dyDescent="0.45">
      <c r="A63" s="33"/>
      <c r="B63" s="271"/>
      <c r="C63" s="272"/>
      <c r="D63" s="74">
        <v>4</v>
      </c>
      <c r="E63" s="275"/>
      <c r="F63" s="276"/>
      <c r="G63" s="276"/>
      <c r="H63" s="276"/>
      <c r="I63" s="276"/>
      <c r="J63" s="276"/>
      <c r="K63" s="276"/>
      <c r="L63" s="276"/>
      <c r="M63" s="277"/>
      <c r="N63" s="31"/>
      <c r="O63" s="26"/>
      <c r="P63" s="26"/>
      <c r="Q63" s="66"/>
      <c r="R63" s="50"/>
      <c r="S63" s="66"/>
    </row>
    <row r="64" spans="1:21" ht="28.05" customHeight="1" thickBot="1" x14ac:dyDescent="0.5">
      <c r="A64" s="33"/>
      <c r="B64" s="273"/>
      <c r="C64" s="274"/>
      <c r="D64" s="74">
        <v>5</v>
      </c>
      <c r="E64" s="275"/>
      <c r="F64" s="276"/>
      <c r="G64" s="276"/>
      <c r="H64" s="276"/>
      <c r="I64" s="276"/>
      <c r="J64" s="276"/>
      <c r="K64" s="276"/>
      <c r="L64" s="276"/>
      <c r="M64" s="277"/>
      <c r="N64" s="31"/>
      <c r="O64" s="26"/>
      <c r="P64" s="26"/>
      <c r="Q64" s="66"/>
      <c r="R64" s="50"/>
      <c r="S64" s="66"/>
    </row>
    <row r="65" spans="1:21" ht="13.9" x14ac:dyDescent="0.45">
      <c r="A65" s="33"/>
      <c r="B65" s="51"/>
      <c r="C65" s="68"/>
      <c r="D65" s="68"/>
      <c r="E65" s="68"/>
      <c r="G65" s="31"/>
      <c r="H65" s="49"/>
      <c r="I65" s="26"/>
      <c r="J65" s="26"/>
      <c r="K65" s="39"/>
      <c r="L65" s="26"/>
      <c r="M65" s="26"/>
      <c r="N65" s="31"/>
      <c r="O65" s="26"/>
      <c r="P65" s="26" t="s">
        <v>89</v>
      </c>
      <c r="Q65" s="71">
        <f>2*O59</f>
        <v>0</v>
      </c>
      <c r="R65" s="75">
        <f>IF(Q65&gt;=4,4,Q65)</f>
        <v>0</v>
      </c>
      <c r="S65" s="50"/>
      <c r="T65" s="162" t="s">
        <v>108</v>
      </c>
      <c r="U65" s="162"/>
    </row>
    <row r="66" spans="1:21" ht="13.9" x14ac:dyDescent="0.45">
      <c r="A66" s="33"/>
      <c r="B66" s="51"/>
      <c r="C66" s="68"/>
      <c r="D66" s="68"/>
      <c r="E66" s="68"/>
      <c r="G66" s="31"/>
      <c r="H66" s="49"/>
      <c r="I66" s="26"/>
      <c r="J66" s="26"/>
      <c r="K66" s="39"/>
      <c r="L66" s="26"/>
      <c r="M66" s="26"/>
      <c r="N66" s="31"/>
      <c r="O66" s="26"/>
      <c r="P66" s="26"/>
      <c r="Q66" s="50"/>
      <c r="R66" s="76"/>
      <c r="S66" s="50"/>
    </row>
    <row r="67" spans="1:21" ht="14.25" thickBot="1" x14ac:dyDescent="0.5">
      <c r="A67" s="33"/>
      <c r="B67" s="51"/>
      <c r="C67" s="68"/>
      <c r="D67" s="68"/>
      <c r="E67" s="68"/>
      <c r="G67" s="31"/>
      <c r="H67" s="49"/>
      <c r="I67" s="26"/>
      <c r="J67" s="26"/>
      <c r="K67" s="39"/>
      <c r="L67" s="26"/>
      <c r="M67" s="26"/>
      <c r="N67" s="31"/>
      <c r="O67" s="170" t="s">
        <v>109</v>
      </c>
      <c r="P67" s="170"/>
      <c r="Q67" s="170"/>
      <c r="R67" s="77">
        <f>SUM(R26:R65)</f>
        <v>0</v>
      </c>
      <c r="S67" s="78">
        <f>IF(R67&gt;=10,10,R67)</f>
        <v>0</v>
      </c>
      <c r="T67" s="163" t="s">
        <v>110</v>
      </c>
      <c r="U67" s="162"/>
    </row>
    <row r="68" spans="1:21" ht="13.9" x14ac:dyDescent="0.45">
      <c r="A68" s="33"/>
      <c r="B68" s="51"/>
      <c r="C68" s="68"/>
      <c r="D68" s="68"/>
      <c r="E68" s="68"/>
      <c r="G68" s="31"/>
      <c r="H68" s="49"/>
      <c r="I68" s="26"/>
      <c r="J68" s="26"/>
      <c r="K68" s="39"/>
      <c r="L68" s="26"/>
      <c r="M68" s="26"/>
      <c r="N68" s="31"/>
      <c r="O68" s="26"/>
      <c r="P68" s="26"/>
      <c r="R68" s="66"/>
      <c r="S68" s="66"/>
    </row>
    <row r="69" spans="1:21" ht="13.9" x14ac:dyDescent="0.45">
      <c r="A69" s="33"/>
      <c r="B69" s="51"/>
      <c r="C69" s="68"/>
      <c r="D69" s="68"/>
      <c r="E69" s="68"/>
      <c r="G69" s="31"/>
      <c r="H69" s="49"/>
      <c r="I69" s="26"/>
      <c r="J69" s="26"/>
      <c r="K69" s="39"/>
      <c r="L69" s="26"/>
      <c r="M69" s="26"/>
      <c r="N69" s="31"/>
      <c r="O69" s="26"/>
      <c r="P69" s="26"/>
      <c r="R69" s="50"/>
      <c r="S69" s="66"/>
    </row>
    <row r="70" spans="1:21" ht="13.9" x14ac:dyDescent="0.45">
      <c r="A70" s="32" t="s">
        <v>32</v>
      </c>
      <c r="B70" s="32" t="s">
        <v>33</v>
      </c>
      <c r="C70" s="51"/>
      <c r="D70" s="51"/>
      <c r="E70" s="36"/>
      <c r="G70" s="26"/>
      <c r="H70" s="31"/>
      <c r="I70" s="49"/>
      <c r="J70" s="26"/>
      <c r="K70" s="26"/>
      <c r="L70" s="39"/>
      <c r="M70" s="26"/>
      <c r="N70" s="26"/>
      <c r="P70" s="26"/>
      <c r="R70" s="26"/>
      <c r="S70" s="50"/>
    </row>
    <row r="71" spans="1:21" ht="13.9" x14ac:dyDescent="0.45">
      <c r="A71" s="32"/>
      <c r="B71" s="186" t="s">
        <v>260</v>
      </c>
      <c r="C71" s="186"/>
      <c r="D71" s="186"/>
      <c r="E71" s="186"/>
      <c r="F71" s="186"/>
      <c r="G71" s="186"/>
      <c r="H71" s="186"/>
      <c r="I71" s="186"/>
      <c r="J71" s="186"/>
      <c r="K71" s="186"/>
      <c r="L71" s="186"/>
      <c r="M71" s="186"/>
      <c r="N71" s="26"/>
      <c r="O71" s="142"/>
      <c r="P71" s="26"/>
      <c r="R71" s="26"/>
      <c r="S71" s="50"/>
      <c r="T71" s="115" t="s">
        <v>111</v>
      </c>
      <c r="U71" s="116" t="s">
        <v>112</v>
      </c>
    </row>
    <row r="72" spans="1:21" ht="13.9" x14ac:dyDescent="0.45">
      <c r="A72" s="32"/>
      <c r="B72" s="186" t="s">
        <v>261</v>
      </c>
      <c r="C72" s="186"/>
      <c r="D72" s="186"/>
      <c r="E72" s="186"/>
      <c r="F72" s="186"/>
      <c r="G72" s="186"/>
      <c r="H72" s="186"/>
      <c r="I72" s="186"/>
      <c r="J72" s="186"/>
      <c r="K72" s="186"/>
      <c r="L72" s="186"/>
      <c r="M72" s="186"/>
      <c r="N72" s="26"/>
      <c r="O72" s="79">
        <f>$M$10</f>
        <v>0</v>
      </c>
      <c r="P72" s="26"/>
      <c r="R72" s="26"/>
      <c r="S72" s="50"/>
      <c r="T72" s="115" t="s">
        <v>113</v>
      </c>
      <c r="U72" s="116" t="s">
        <v>114</v>
      </c>
    </row>
    <row r="73" spans="1:21" ht="14.25" thickBot="1" x14ac:dyDescent="0.5">
      <c r="A73" s="32"/>
      <c r="B73" s="186" t="s">
        <v>115</v>
      </c>
      <c r="C73" s="186"/>
      <c r="D73" s="186"/>
      <c r="E73" s="186"/>
      <c r="F73" s="186"/>
      <c r="G73" s="186"/>
      <c r="H73" s="186"/>
      <c r="I73" s="186"/>
      <c r="J73" s="186"/>
      <c r="K73" s="186"/>
      <c r="L73" s="186"/>
      <c r="M73" s="186"/>
      <c r="N73" s="26"/>
      <c r="O73" s="80">
        <f>IFERROR((O71/$M$10),0)</f>
        <v>0</v>
      </c>
      <c r="P73" s="26"/>
      <c r="R73" s="26"/>
      <c r="S73" s="50"/>
      <c r="T73" s="115" t="s">
        <v>116</v>
      </c>
      <c r="U73" s="116" t="s">
        <v>117</v>
      </c>
    </row>
    <row r="74" spans="1:21" ht="14.25" thickBot="1" x14ac:dyDescent="0.5">
      <c r="A74" s="32"/>
      <c r="B74" s="32"/>
      <c r="C74" s="51"/>
      <c r="D74" s="51"/>
      <c r="E74" s="36"/>
      <c r="G74" s="26"/>
      <c r="H74" s="31"/>
      <c r="I74" s="49"/>
      <c r="J74" s="26"/>
      <c r="K74" s="26"/>
      <c r="L74" s="39"/>
      <c r="M74" s="26"/>
      <c r="N74" s="26"/>
      <c r="P74" s="26" t="s">
        <v>89</v>
      </c>
      <c r="Q74" s="31"/>
      <c r="R74" s="26"/>
      <c r="S74" s="63">
        <f>IF(O73&gt;=95%,5,IF(O73&gt;=85%,4,IF(O73&gt;=75%,3,0)))</f>
        <v>0</v>
      </c>
      <c r="T74" s="115" t="s">
        <v>118</v>
      </c>
      <c r="U74" s="116" t="s">
        <v>255</v>
      </c>
    </row>
    <row r="75" spans="1:21" ht="13.9" x14ac:dyDescent="0.45">
      <c r="A75" s="32"/>
      <c r="B75" s="32"/>
      <c r="C75" s="51"/>
      <c r="D75" s="51"/>
      <c r="E75" s="36"/>
      <c r="G75" s="26"/>
      <c r="H75" s="31"/>
      <c r="I75" s="49"/>
      <c r="J75" s="26"/>
      <c r="K75" s="26"/>
      <c r="L75" s="39"/>
      <c r="M75" s="26"/>
      <c r="N75" s="26"/>
      <c r="P75" s="26"/>
      <c r="Q75" s="31"/>
      <c r="R75" s="26"/>
      <c r="S75" s="66"/>
    </row>
    <row r="76" spans="1:21" ht="13.9" x14ac:dyDescent="0.45">
      <c r="A76" s="32"/>
      <c r="B76" s="32"/>
      <c r="C76" s="51"/>
      <c r="D76" s="51"/>
      <c r="E76" s="36"/>
      <c r="G76" s="26"/>
      <c r="H76" s="31"/>
      <c r="I76" s="49"/>
      <c r="J76" s="26"/>
      <c r="K76" s="26"/>
      <c r="L76" s="39"/>
      <c r="M76" s="26"/>
      <c r="N76" s="26"/>
      <c r="P76" s="26"/>
      <c r="R76" s="26"/>
      <c r="S76" s="50"/>
    </row>
    <row r="77" spans="1:21" ht="13.9" x14ac:dyDescent="0.45">
      <c r="A77" s="32" t="s">
        <v>34</v>
      </c>
      <c r="B77" s="32" t="s">
        <v>35</v>
      </c>
      <c r="C77" s="51"/>
      <c r="D77" s="51"/>
      <c r="E77" s="36"/>
      <c r="G77" s="26"/>
      <c r="H77" s="31"/>
      <c r="I77" s="49"/>
      <c r="J77" s="26"/>
      <c r="K77" s="26"/>
      <c r="L77" s="39"/>
      <c r="M77" s="26"/>
      <c r="N77" s="26"/>
      <c r="P77" s="26"/>
      <c r="R77" s="26"/>
      <c r="S77" s="50"/>
    </row>
    <row r="78" spans="1:21" ht="24.75" customHeight="1" x14ac:dyDescent="0.45">
      <c r="A78" s="32"/>
      <c r="B78" s="51" t="s">
        <v>26</v>
      </c>
      <c r="C78" s="51" t="s">
        <v>370</v>
      </c>
      <c r="D78" s="67"/>
      <c r="E78" s="67"/>
      <c r="F78" s="67"/>
      <c r="G78" s="67"/>
      <c r="H78" s="67"/>
      <c r="I78" s="67"/>
      <c r="J78" s="67"/>
      <c r="K78" s="253"/>
      <c r="L78" s="253"/>
      <c r="M78" s="253"/>
      <c r="N78" s="253"/>
      <c r="O78" s="253"/>
      <c r="P78" s="253"/>
      <c r="Q78" s="253"/>
      <c r="R78" s="253"/>
      <c r="S78" s="81"/>
      <c r="T78" s="167" t="s">
        <v>384</v>
      </c>
      <c r="U78" s="167"/>
    </row>
    <row r="79" spans="1:21" ht="13.9" x14ac:dyDescent="0.45">
      <c r="A79" s="32"/>
      <c r="B79" s="32"/>
      <c r="C79" s="154" t="s">
        <v>396</v>
      </c>
      <c r="D79" s="51"/>
      <c r="E79" s="36"/>
      <c r="G79" s="26"/>
      <c r="H79" s="31"/>
      <c r="I79" s="49"/>
      <c r="J79" s="26"/>
      <c r="K79" s="26"/>
      <c r="L79" s="39"/>
      <c r="M79" s="26"/>
      <c r="N79" s="26"/>
      <c r="P79" s="26"/>
      <c r="R79" s="26"/>
      <c r="S79" s="50"/>
      <c r="T79" s="167"/>
      <c r="U79" s="167"/>
    </row>
    <row r="80" spans="1:21" ht="34.25" customHeight="1" x14ac:dyDescent="0.45">
      <c r="A80" s="32"/>
      <c r="B80" s="32"/>
      <c r="C80" s="170" t="s">
        <v>119</v>
      </c>
      <c r="D80" s="170"/>
      <c r="E80" s="170"/>
      <c r="F80" s="170"/>
      <c r="G80" s="82" t="s">
        <v>130</v>
      </c>
      <c r="H80" s="182" t="s">
        <v>121</v>
      </c>
      <c r="I80" s="182"/>
      <c r="J80" s="83"/>
      <c r="K80" s="169" t="s">
        <v>122</v>
      </c>
      <c r="L80" s="169"/>
      <c r="M80" s="169"/>
      <c r="N80" s="83"/>
      <c r="O80" s="83" t="s">
        <v>380</v>
      </c>
      <c r="P80" s="26" t="s">
        <v>123</v>
      </c>
      <c r="R80" s="26"/>
      <c r="S80" s="50"/>
      <c r="T80" s="167"/>
      <c r="U80" s="167"/>
    </row>
    <row r="81" spans="1:21" ht="28.05" customHeight="1" x14ac:dyDescent="0.45">
      <c r="A81" s="32"/>
      <c r="B81" s="32"/>
      <c r="C81" s="255"/>
      <c r="D81" s="256"/>
      <c r="E81" s="256"/>
      <c r="F81" s="257"/>
      <c r="G81" s="7"/>
      <c r="H81" s="258"/>
      <c r="I81" s="259"/>
      <c r="J81" s="26"/>
      <c r="K81" s="8"/>
      <c r="L81" s="26" t="s">
        <v>124</v>
      </c>
      <c r="M81" s="8"/>
      <c r="N81" s="33"/>
      <c r="O81" s="143"/>
      <c r="P81" s="143"/>
      <c r="R81" s="26"/>
      <c r="S81" s="50"/>
    </row>
    <row r="82" spans="1:21" ht="28.05" customHeight="1" x14ac:dyDescent="0.45">
      <c r="A82" s="32"/>
      <c r="B82" s="32"/>
      <c r="C82" s="255"/>
      <c r="D82" s="256"/>
      <c r="E82" s="256"/>
      <c r="F82" s="257"/>
      <c r="G82" s="7"/>
      <c r="H82" s="258"/>
      <c r="I82" s="259"/>
      <c r="J82" s="26"/>
      <c r="K82" s="9"/>
      <c r="L82" s="26" t="s">
        <v>124</v>
      </c>
      <c r="M82" s="9"/>
      <c r="N82" s="33"/>
      <c r="O82" s="143"/>
      <c r="P82" s="143"/>
      <c r="R82" s="26"/>
      <c r="S82" s="50"/>
    </row>
    <row r="83" spans="1:21" ht="28.05" customHeight="1" x14ac:dyDescent="0.45">
      <c r="A83" s="32"/>
      <c r="B83" s="32"/>
      <c r="C83" s="265"/>
      <c r="D83" s="191"/>
      <c r="E83" s="191"/>
      <c r="F83" s="266"/>
      <c r="G83" s="7"/>
      <c r="H83" s="261"/>
      <c r="I83" s="262"/>
      <c r="J83" s="26"/>
      <c r="K83" s="9"/>
      <c r="L83" s="26" t="s">
        <v>124</v>
      </c>
      <c r="M83" s="9"/>
      <c r="N83" s="33"/>
      <c r="O83" s="143"/>
      <c r="P83" s="143"/>
      <c r="R83" s="26"/>
      <c r="S83" s="50"/>
    </row>
    <row r="84" spans="1:21" ht="13.9" x14ac:dyDescent="0.45">
      <c r="A84" s="32"/>
      <c r="B84" s="32"/>
      <c r="C84" s="51"/>
      <c r="D84" s="51"/>
      <c r="E84" s="36"/>
      <c r="G84" s="26"/>
      <c r="H84" s="31"/>
      <c r="I84" s="49"/>
      <c r="J84" s="26"/>
      <c r="K84" s="26"/>
      <c r="L84" s="39"/>
      <c r="M84" s="26"/>
      <c r="N84" s="26"/>
      <c r="P84" s="26"/>
      <c r="R84" s="26"/>
      <c r="S84" s="50"/>
    </row>
    <row r="85" spans="1:21" ht="13.9" x14ac:dyDescent="0.45">
      <c r="A85" s="32"/>
      <c r="B85" s="32"/>
      <c r="C85" s="51"/>
      <c r="D85" s="51"/>
      <c r="E85" s="36"/>
      <c r="G85" s="26"/>
      <c r="H85" s="31"/>
      <c r="I85" s="263" t="s">
        <v>131</v>
      </c>
      <c r="J85" s="263"/>
      <c r="K85" s="263"/>
      <c r="L85" s="39"/>
      <c r="M85" s="144"/>
      <c r="N85" s="26" t="s">
        <v>125</v>
      </c>
      <c r="O85" s="26">
        <v>4</v>
      </c>
      <c r="P85" s="84" t="s">
        <v>126</v>
      </c>
      <c r="Q85" s="26">
        <f>M85*O85</f>
        <v>0</v>
      </c>
      <c r="R85" s="26"/>
      <c r="S85" s="50"/>
    </row>
    <row r="86" spans="1:21" ht="13.9" x14ac:dyDescent="0.45">
      <c r="A86" s="32"/>
      <c r="B86" s="32"/>
      <c r="C86" s="51"/>
      <c r="D86" s="51"/>
      <c r="E86" s="36"/>
      <c r="G86" s="26"/>
      <c r="H86" s="31" t="s">
        <v>71</v>
      </c>
      <c r="I86" s="49"/>
      <c r="J86" s="26"/>
      <c r="K86" s="26"/>
      <c r="L86" s="39"/>
      <c r="M86" s="26"/>
      <c r="N86" s="26"/>
      <c r="P86" s="26"/>
      <c r="R86" s="26"/>
      <c r="S86" s="50"/>
    </row>
    <row r="87" spans="1:21" ht="24" customHeight="1" x14ac:dyDescent="0.45">
      <c r="A87" s="32"/>
      <c r="B87" s="51" t="s">
        <v>29</v>
      </c>
      <c r="C87" s="51" t="s">
        <v>397</v>
      </c>
      <c r="D87" s="51"/>
      <c r="E87" s="51"/>
      <c r="F87" s="51"/>
      <c r="G87" s="51"/>
      <c r="H87" s="51"/>
      <c r="I87" s="51"/>
      <c r="J87" s="51"/>
      <c r="K87" s="51"/>
      <c r="L87" s="51"/>
      <c r="M87" s="51"/>
      <c r="N87" s="51"/>
      <c r="O87" s="51"/>
      <c r="P87" s="51"/>
      <c r="R87" s="26"/>
      <c r="S87" s="50"/>
      <c r="T87" s="166" t="s">
        <v>381</v>
      </c>
      <c r="U87" s="166"/>
    </row>
    <row r="88" spans="1:21" ht="30" customHeight="1" x14ac:dyDescent="0.45">
      <c r="A88" s="32"/>
      <c r="B88" s="32"/>
      <c r="C88" s="154" t="s">
        <v>398</v>
      </c>
      <c r="D88" s="51"/>
      <c r="E88" s="36"/>
      <c r="G88" s="26"/>
      <c r="H88" s="31"/>
      <c r="I88" s="49"/>
      <c r="J88" s="26"/>
      <c r="K88" s="26"/>
      <c r="L88" s="39"/>
      <c r="M88" s="26"/>
      <c r="N88" s="26"/>
      <c r="P88" s="26"/>
      <c r="R88" s="26"/>
      <c r="S88" s="50"/>
      <c r="T88" s="167" t="s">
        <v>385</v>
      </c>
      <c r="U88" s="167"/>
    </row>
    <row r="89" spans="1:21" ht="14.55" customHeight="1" x14ac:dyDescent="0.45">
      <c r="A89" s="32"/>
      <c r="B89" s="32"/>
      <c r="C89" s="51"/>
      <c r="D89" s="51"/>
      <c r="E89" s="36"/>
      <c r="G89" s="26"/>
      <c r="H89" s="31"/>
      <c r="I89" s="49"/>
      <c r="J89" s="26"/>
      <c r="K89" s="26"/>
      <c r="L89" s="39"/>
      <c r="M89" s="26"/>
      <c r="N89" s="26"/>
      <c r="P89" s="26"/>
      <c r="R89" s="26"/>
      <c r="S89" s="50"/>
      <c r="T89" s="116"/>
    </row>
    <row r="90" spans="1:21" ht="34.9" x14ac:dyDescent="0.45">
      <c r="A90" s="32"/>
      <c r="B90" s="32"/>
      <c r="C90" s="264" t="s">
        <v>119</v>
      </c>
      <c r="D90" s="264"/>
      <c r="E90" s="264"/>
      <c r="F90" s="264"/>
      <c r="G90" s="82" t="s">
        <v>120</v>
      </c>
      <c r="H90" s="182" t="s">
        <v>121</v>
      </c>
      <c r="I90" s="182"/>
      <c r="J90" s="83"/>
      <c r="K90" s="169" t="s">
        <v>122</v>
      </c>
      <c r="L90" s="169"/>
      <c r="M90" s="169"/>
      <c r="N90" s="83"/>
      <c r="O90" s="83" t="s">
        <v>380</v>
      </c>
      <c r="P90" s="26" t="s">
        <v>123</v>
      </c>
      <c r="R90" s="26"/>
      <c r="S90" s="50"/>
      <c r="T90" s="167"/>
      <c r="U90" s="167"/>
    </row>
    <row r="91" spans="1:21" ht="28.05" customHeight="1" x14ac:dyDescent="0.45">
      <c r="A91" s="32"/>
      <c r="B91" s="32"/>
      <c r="C91" s="255"/>
      <c r="D91" s="256"/>
      <c r="E91" s="256"/>
      <c r="F91" s="257"/>
      <c r="G91" s="7"/>
      <c r="H91" s="258"/>
      <c r="I91" s="259"/>
      <c r="J91" s="26"/>
      <c r="K91" s="8"/>
      <c r="L91" s="26" t="s">
        <v>124</v>
      </c>
      <c r="M91" s="8"/>
      <c r="N91" s="33"/>
      <c r="O91" s="143"/>
      <c r="P91" s="143"/>
      <c r="R91" s="26"/>
      <c r="S91" s="50"/>
      <c r="T91" s="167"/>
      <c r="U91" s="167"/>
    </row>
    <row r="92" spans="1:21" ht="28.05" customHeight="1" x14ac:dyDescent="0.45">
      <c r="A92" s="32"/>
      <c r="B92" s="32"/>
      <c r="C92" s="255"/>
      <c r="D92" s="256"/>
      <c r="E92" s="256"/>
      <c r="F92" s="257"/>
      <c r="G92" s="7"/>
      <c r="H92" s="258"/>
      <c r="I92" s="259"/>
      <c r="J92" s="26"/>
      <c r="K92" s="9"/>
      <c r="L92" s="26" t="s">
        <v>124</v>
      </c>
      <c r="M92" s="9"/>
      <c r="N92" s="33"/>
      <c r="O92" s="143"/>
      <c r="P92" s="143"/>
      <c r="R92" s="26"/>
      <c r="S92" s="50"/>
      <c r="T92" s="116"/>
    </row>
    <row r="93" spans="1:21" ht="13.9" x14ac:dyDescent="0.45">
      <c r="A93" s="32"/>
      <c r="B93" s="32"/>
      <c r="C93" s="51"/>
      <c r="D93" s="51"/>
      <c r="E93" s="36"/>
      <c r="G93" s="26"/>
      <c r="H93" s="31"/>
      <c r="I93" s="49"/>
      <c r="J93" s="26"/>
      <c r="K93" s="26"/>
      <c r="L93" s="39"/>
      <c r="M93" s="26"/>
      <c r="N93" s="26"/>
      <c r="P93" s="26"/>
      <c r="R93" s="26"/>
      <c r="S93" s="50"/>
    </row>
    <row r="94" spans="1:21" ht="13.9" x14ac:dyDescent="0.45">
      <c r="A94" s="32"/>
      <c r="B94" s="32"/>
      <c r="C94" s="51"/>
      <c r="D94" s="51"/>
      <c r="E94" s="36"/>
      <c r="G94" s="26"/>
      <c r="H94" s="31"/>
      <c r="I94" s="263" t="s">
        <v>131</v>
      </c>
      <c r="J94" s="263"/>
      <c r="K94" s="263"/>
      <c r="L94" s="39"/>
      <c r="M94" s="144"/>
      <c r="N94" s="26" t="s">
        <v>125</v>
      </c>
      <c r="O94" s="26">
        <v>6</v>
      </c>
      <c r="P94" s="84" t="s">
        <v>126</v>
      </c>
      <c r="Q94" s="26">
        <f t="shared" ref="Q94" si="0">M94*O94</f>
        <v>0</v>
      </c>
      <c r="R94" s="26"/>
      <c r="S94" s="50"/>
    </row>
    <row r="95" spans="1:21" ht="13.9" x14ac:dyDescent="0.45">
      <c r="A95" s="32"/>
      <c r="B95" s="32"/>
      <c r="C95" s="51"/>
      <c r="D95" s="51"/>
      <c r="E95" s="36"/>
      <c r="G95" s="26"/>
      <c r="H95" s="31" t="s">
        <v>71</v>
      </c>
      <c r="I95" s="49"/>
      <c r="J95" s="26"/>
      <c r="K95" s="26"/>
      <c r="L95" s="39"/>
      <c r="M95" s="26"/>
      <c r="N95" s="26"/>
      <c r="P95" s="26"/>
      <c r="R95" s="26"/>
      <c r="S95" s="50"/>
    </row>
    <row r="96" spans="1:21" ht="24" customHeight="1" x14ac:dyDescent="0.45">
      <c r="A96" s="32"/>
      <c r="B96" s="51" t="s">
        <v>132</v>
      </c>
      <c r="C96" s="51" t="s">
        <v>399</v>
      </c>
      <c r="D96" s="51"/>
      <c r="E96" s="51"/>
      <c r="F96" s="51"/>
      <c r="G96" s="51"/>
      <c r="H96" s="51"/>
      <c r="I96" s="51"/>
      <c r="J96" s="51"/>
      <c r="K96" s="51"/>
      <c r="L96" s="51"/>
      <c r="M96" s="51"/>
      <c r="N96" s="51"/>
      <c r="O96" s="51"/>
      <c r="P96" s="51"/>
      <c r="R96" s="26"/>
      <c r="S96" s="50"/>
      <c r="T96" s="166" t="s">
        <v>353</v>
      </c>
      <c r="U96" s="166"/>
    </row>
    <row r="97" spans="1:21" ht="24" customHeight="1" x14ac:dyDescent="0.45">
      <c r="A97" s="32"/>
      <c r="B97" s="51"/>
      <c r="C97" s="154" t="s">
        <v>400</v>
      </c>
      <c r="D97" s="51"/>
      <c r="E97" s="51"/>
      <c r="F97" s="51"/>
      <c r="G97" s="51"/>
      <c r="H97" s="51"/>
      <c r="I97" s="51"/>
      <c r="J97" s="51"/>
      <c r="K97" s="51"/>
      <c r="L97" s="51"/>
      <c r="M97" s="51"/>
      <c r="N97" s="51"/>
      <c r="P97" s="26"/>
      <c r="R97" s="26"/>
      <c r="S97" s="50"/>
      <c r="T97" s="167"/>
      <c r="U97" s="167"/>
    </row>
    <row r="98" spans="1:21" ht="13.9" x14ac:dyDescent="0.45">
      <c r="A98" s="32"/>
      <c r="B98" s="32"/>
      <c r="C98" s="51"/>
      <c r="D98" s="51"/>
      <c r="E98" s="36"/>
      <c r="G98" s="26"/>
      <c r="H98" s="31"/>
      <c r="I98" s="49"/>
      <c r="J98" s="26"/>
      <c r="K98" s="26"/>
      <c r="L98" s="39"/>
      <c r="M98" s="26"/>
      <c r="N98" s="26"/>
      <c r="P98" s="26"/>
      <c r="R98" s="26"/>
      <c r="S98" s="50"/>
    </row>
    <row r="99" spans="1:21" ht="45.75" customHeight="1" x14ac:dyDescent="0.45">
      <c r="A99" s="32"/>
      <c r="B99" s="32"/>
      <c r="C99" s="170" t="s">
        <v>119</v>
      </c>
      <c r="D99" s="170"/>
      <c r="E99" s="170"/>
      <c r="F99" s="170"/>
      <c r="G99" s="82" t="s">
        <v>120</v>
      </c>
      <c r="H99" s="182" t="s">
        <v>121</v>
      </c>
      <c r="I99" s="182"/>
      <c r="J99" s="83"/>
      <c r="K99" s="169" t="s">
        <v>122</v>
      </c>
      <c r="L99" s="169"/>
      <c r="M99" s="169"/>
      <c r="N99" s="83"/>
      <c r="O99" s="83" t="s">
        <v>380</v>
      </c>
      <c r="P99" s="26" t="s">
        <v>123</v>
      </c>
      <c r="R99" s="26"/>
      <c r="S99" s="50"/>
    </row>
    <row r="100" spans="1:21" ht="28.05" customHeight="1" x14ac:dyDescent="0.45">
      <c r="A100" s="32"/>
      <c r="B100" s="32"/>
      <c r="C100" s="255"/>
      <c r="D100" s="256"/>
      <c r="E100" s="256"/>
      <c r="F100" s="257"/>
      <c r="G100" s="7"/>
      <c r="H100" s="258"/>
      <c r="I100" s="259"/>
      <c r="J100" s="26"/>
      <c r="K100" s="8"/>
      <c r="L100" s="26" t="s">
        <v>124</v>
      </c>
      <c r="M100" s="8"/>
      <c r="N100" s="33"/>
      <c r="O100" s="143"/>
      <c r="P100" s="143"/>
      <c r="R100" s="26"/>
      <c r="S100" s="50"/>
    </row>
    <row r="101" spans="1:21" ht="28.05" customHeight="1" x14ac:dyDescent="0.45">
      <c r="A101" s="32"/>
      <c r="B101" s="32"/>
      <c r="C101" s="255"/>
      <c r="D101" s="256"/>
      <c r="E101" s="256"/>
      <c r="F101" s="257"/>
      <c r="G101" s="7"/>
      <c r="H101" s="258"/>
      <c r="I101" s="259"/>
      <c r="J101" s="26"/>
      <c r="K101" s="9"/>
      <c r="L101" s="26" t="s">
        <v>124</v>
      </c>
      <c r="M101" s="9"/>
      <c r="N101" s="33"/>
      <c r="O101" s="143"/>
      <c r="P101" s="143"/>
      <c r="R101" s="26"/>
      <c r="S101" s="50"/>
    </row>
    <row r="102" spans="1:21" ht="13.9" x14ac:dyDescent="0.45">
      <c r="A102" s="32"/>
      <c r="B102" s="32"/>
      <c r="C102" s="51"/>
      <c r="D102" s="51"/>
      <c r="E102" s="36"/>
      <c r="G102" s="26"/>
      <c r="H102" s="31"/>
      <c r="I102" s="49"/>
      <c r="J102" s="26"/>
      <c r="K102" s="26"/>
      <c r="L102" s="39"/>
      <c r="M102" s="26"/>
      <c r="N102" s="26"/>
      <c r="P102" s="33"/>
      <c r="R102" s="26"/>
      <c r="S102" s="50"/>
    </row>
    <row r="103" spans="1:21" ht="13.9" x14ac:dyDescent="0.45">
      <c r="A103" s="32"/>
      <c r="B103" s="32"/>
      <c r="C103" s="51"/>
      <c r="D103" s="51"/>
      <c r="E103" s="36"/>
      <c r="G103" s="26"/>
      <c r="H103" s="31"/>
      <c r="I103" s="263" t="s">
        <v>131</v>
      </c>
      <c r="J103" s="263"/>
      <c r="K103" s="263"/>
      <c r="L103" s="39"/>
      <c r="M103" s="144"/>
      <c r="N103" s="26" t="s">
        <v>125</v>
      </c>
      <c r="O103" s="26">
        <v>8</v>
      </c>
      <c r="P103" s="84" t="s">
        <v>126</v>
      </c>
      <c r="Q103" s="26">
        <f t="shared" ref="Q103" si="1">M103*O103</f>
        <v>0</v>
      </c>
      <c r="R103" s="26"/>
      <c r="S103" s="50"/>
    </row>
    <row r="104" spans="1:21" ht="13.9" x14ac:dyDescent="0.45">
      <c r="A104" s="32"/>
      <c r="B104" s="32"/>
      <c r="C104" s="51"/>
      <c r="D104" s="51"/>
      <c r="E104" s="36"/>
      <c r="G104" s="26"/>
      <c r="H104" s="31"/>
      <c r="I104" s="49"/>
      <c r="J104" s="26"/>
      <c r="K104" s="26"/>
      <c r="L104" s="39"/>
      <c r="M104" s="26"/>
      <c r="N104" s="26"/>
      <c r="P104" s="26"/>
      <c r="R104" s="26"/>
      <c r="S104" s="50"/>
    </row>
    <row r="105" spans="1:21" ht="16.8" customHeight="1" x14ac:dyDescent="0.45">
      <c r="A105" s="32"/>
      <c r="B105" s="32"/>
      <c r="C105" s="85" t="s">
        <v>127</v>
      </c>
      <c r="D105" s="51"/>
      <c r="E105" s="36"/>
      <c r="G105" s="26"/>
      <c r="H105" s="31"/>
      <c r="I105" s="49"/>
      <c r="J105" s="26"/>
      <c r="K105" s="26"/>
      <c r="L105" s="39"/>
      <c r="M105" s="26"/>
      <c r="N105" s="26"/>
      <c r="P105" s="26" t="s">
        <v>128</v>
      </c>
      <c r="Q105" s="86">
        <f>SUM(Q78:Q104)</f>
        <v>0</v>
      </c>
      <c r="R105" s="87">
        <f>IF(Q105&gt;=10,10,Q105)</f>
        <v>0</v>
      </c>
      <c r="S105" s="50"/>
      <c r="T105" s="162" t="s">
        <v>129</v>
      </c>
      <c r="U105" s="162"/>
    </row>
    <row r="106" spans="1:21" ht="13.9" x14ac:dyDescent="0.45">
      <c r="A106" s="32"/>
      <c r="B106" s="32"/>
      <c r="C106" s="51"/>
      <c r="D106" s="51"/>
      <c r="E106" s="36"/>
      <c r="G106" s="26"/>
      <c r="H106" s="31"/>
      <c r="I106" s="49"/>
      <c r="J106" s="26"/>
      <c r="K106" s="26"/>
      <c r="L106" s="39"/>
      <c r="M106" s="26"/>
      <c r="N106" s="26"/>
      <c r="P106" s="26"/>
      <c r="R106" s="26"/>
      <c r="S106" s="50"/>
    </row>
    <row r="107" spans="1:21" ht="27" customHeight="1" x14ac:dyDescent="0.45">
      <c r="A107" s="33"/>
      <c r="B107" s="51" t="s">
        <v>141</v>
      </c>
      <c r="C107" s="197" t="s">
        <v>389</v>
      </c>
      <c r="D107" s="197"/>
      <c r="E107" s="197"/>
      <c r="F107" s="197"/>
      <c r="G107" s="197"/>
      <c r="H107" s="197"/>
      <c r="I107" s="197"/>
      <c r="J107" s="197"/>
      <c r="K107" s="197"/>
      <c r="L107" s="197"/>
      <c r="M107" s="20"/>
      <c r="N107" s="20"/>
      <c r="O107" s="20"/>
      <c r="Q107" s="20"/>
      <c r="R107" s="26"/>
      <c r="S107" s="88" t="s">
        <v>300</v>
      </c>
      <c r="T107" s="167" t="s">
        <v>386</v>
      </c>
      <c r="U107" s="167"/>
    </row>
    <row r="108" spans="1:21" ht="27" customHeight="1" x14ac:dyDescent="0.45">
      <c r="A108" s="33"/>
      <c r="B108" s="51"/>
      <c r="C108" s="68"/>
      <c r="D108" s="68"/>
      <c r="E108" s="68"/>
      <c r="F108" s="68"/>
      <c r="G108" s="68"/>
      <c r="H108" s="68"/>
      <c r="I108" s="68"/>
      <c r="J108" s="68"/>
      <c r="K108" s="68"/>
      <c r="L108" s="68"/>
      <c r="M108" s="170" t="s">
        <v>371</v>
      </c>
      <c r="N108" s="170"/>
      <c r="O108" s="89" t="s">
        <v>123</v>
      </c>
      <c r="P108" s="90"/>
      <c r="Q108" s="89" t="s">
        <v>246</v>
      </c>
      <c r="R108" s="26"/>
      <c r="S108" s="55"/>
    </row>
    <row r="109" spans="1:21" s="91" customFormat="1" ht="28.05" customHeight="1" x14ac:dyDescent="0.45">
      <c r="A109" s="33"/>
      <c r="B109" s="51"/>
      <c r="C109" s="253" t="s">
        <v>247</v>
      </c>
      <c r="D109" s="253"/>
      <c r="E109" s="253"/>
      <c r="F109" s="253"/>
      <c r="G109" s="253"/>
      <c r="H109" s="253"/>
      <c r="I109" s="253"/>
      <c r="J109" s="253"/>
      <c r="K109" s="253"/>
      <c r="L109" s="253"/>
      <c r="M109" s="249"/>
      <c r="N109" s="250"/>
      <c r="O109" s="145"/>
      <c r="P109" s="33"/>
      <c r="Q109" s="141"/>
      <c r="R109" s="26"/>
      <c r="S109" s="50"/>
      <c r="T109" s="115"/>
      <c r="U109" s="116"/>
    </row>
    <row r="110" spans="1:21" s="91" customFormat="1" ht="28.05" customHeight="1" x14ac:dyDescent="0.45">
      <c r="A110" s="33"/>
      <c r="B110" s="51"/>
      <c r="C110" s="253" t="s">
        <v>248</v>
      </c>
      <c r="D110" s="253"/>
      <c r="E110" s="253"/>
      <c r="F110" s="253"/>
      <c r="G110" s="253"/>
      <c r="H110" s="253"/>
      <c r="I110" s="253"/>
      <c r="J110" s="253"/>
      <c r="K110" s="253"/>
      <c r="L110" s="253"/>
      <c r="M110" s="249"/>
      <c r="N110" s="250"/>
      <c r="O110" s="145"/>
      <c r="P110" s="33"/>
      <c r="Q110" s="141"/>
      <c r="R110" s="26"/>
      <c r="S110" s="50"/>
      <c r="T110" s="115"/>
      <c r="U110" s="116"/>
    </row>
    <row r="111" spans="1:21" s="91" customFormat="1" ht="28.05" customHeight="1" x14ac:dyDescent="0.45">
      <c r="A111" s="33"/>
      <c r="B111" s="51"/>
      <c r="C111" s="253" t="s">
        <v>249</v>
      </c>
      <c r="D111" s="253"/>
      <c r="E111" s="253"/>
      <c r="F111" s="253"/>
      <c r="G111" s="253"/>
      <c r="H111" s="253"/>
      <c r="I111" s="253"/>
      <c r="J111" s="253"/>
      <c r="K111" s="253"/>
      <c r="L111" s="253"/>
      <c r="M111" s="249"/>
      <c r="N111" s="250"/>
      <c r="O111" s="145"/>
      <c r="P111" s="33"/>
      <c r="Q111" s="141"/>
      <c r="R111" s="26"/>
      <c r="S111" s="50"/>
      <c r="T111" s="115"/>
      <c r="U111" s="116"/>
    </row>
    <row r="112" spans="1:21" s="91" customFormat="1" ht="28.05" customHeight="1" x14ac:dyDescent="0.45">
      <c r="A112" s="33"/>
      <c r="B112" s="51"/>
      <c r="C112" s="260" t="s">
        <v>250</v>
      </c>
      <c r="D112" s="260"/>
      <c r="E112" s="260"/>
      <c r="F112" s="260"/>
      <c r="G112" s="260"/>
      <c r="H112" s="260"/>
      <c r="I112" s="260"/>
      <c r="J112" s="260"/>
      <c r="K112" s="260"/>
      <c r="L112" s="260"/>
      <c r="M112" s="249"/>
      <c r="N112" s="250"/>
      <c r="O112" s="145"/>
      <c r="P112" s="33"/>
      <c r="Q112" s="141"/>
      <c r="R112" s="26"/>
      <c r="S112" s="50"/>
      <c r="T112" s="115"/>
      <c r="U112" s="116"/>
    </row>
    <row r="113" spans="1:21" s="91" customFormat="1" ht="28.05" customHeight="1" x14ac:dyDescent="0.45">
      <c r="A113" s="33"/>
      <c r="B113" s="51"/>
      <c r="C113" s="253" t="s">
        <v>133</v>
      </c>
      <c r="D113" s="253"/>
      <c r="E113" s="253"/>
      <c r="F113" s="253"/>
      <c r="G113" s="253"/>
      <c r="H113" s="253"/>
      <c r="I113" s="253"/>
      <c r="J113" s="253"/>
      <c r="K113" s="253"/>
      <c r="L113" s="253"/>
      <c r="M113" s="249"/>
      <c r="N113" s="250"/>
      <c r="O113" s="145"/>
      <c r="P113" s="33"/>
      <c r="Q113" s="141"/>
      <c r="R113" s="26"/>
      <c r="S113" s="50"/>
      <c r="T113" s="115"/>
      <c r="U113" s="116"/>
    </row>
    <row r="114" spans="1:21" s="91" customFormat="1" ht="28.05" customHeight="1" x14ac:dyDescent="0.45">
      <c r="A114" s="33"/>
      <c r="B114" s="51"/>
      <c r="C114" s="253" t="s">
        <v>134</v>
      </c>
      <c r="D114" s="253"/>
      <c r="E114" s="253"/>
      <c r="F114" s="253"/>
      <c r="G114" s="253"/>
      <c r="H114" s="253"/>
      <c r="I114" s="253"/>
      <c r="J114" s="253"/>
      <c r="K114" s="253"/>
      <c r="L114" s="253"/>
      <c r="M114" s="249"/>
      <c r="N114" s="250"/>
      <c r="O114" s="145"/>
      <c r="P114" s="33"/>
      <c r="Q114" s="141"/>
      <c r="R114" s="26"/>
      <c r="S114" s="50"/>
      <c r="T114" s="115"/>
      <c r="U114" s="116"/>
    </row>
    <row r="115" spans="1:21" s="91" customFormat="1" ht="28.05" customHeight="1" x14ac:dyDescent="0.45">
      <c r="A115" s="33"/>
      <c r="B115" s="51"/>
      <c r="C115" s="92" t="s">
        <v>251</v>
      </c>
      <c r="D115" s="92"/>
      <c r="E115" s="93" t="s">
        <v>135</v>
      </c>
      <c r="F115" s="254"/>
      <c r="G115" s="254"/>
      <c r="H115" s="254"/>
      <c r="I115" s="254"/>
      <c r="J115" s="254"/>
      <c r="K115" s="254"/>
      <c r="L115" s="26"/>
      <c r="M115" s="249"/>
      <c r="N115" s="250"/>
      <c r="O115" s="145"/>
      <c r="P115" s="33"/>
      <c r="Q115" s="141"/>
      <c r="R115" s="26"/>
      <c r="S115" s="50"/>
      <c r="T115" s="115"/>
      <c r="U115" s="116"/>
    </row>
    <row r="116" spans="1:21" s="91" customFormat="1" ht="14.25" customHeight="1" x14ac:dyDescent="0.45">
      <c r="A116" s="33"/>
      <c r="B116" s="51"/>
      <c r="C116" s="92"/>
      <c r="D116" s="92"/>
      <c r="E116" s="93"/>
      <c r="F116" s="39"/>
      <c r="G116" s="39"/>
      <c r="H116" s="39"/>
      <c r="I116" s="39"/>
      <c r="J116" s="39"/>
      <c r="K116" s="39"/>
      <c r="L116" s="26"/>
      <c r="M116" s="94"/>
      <c r="N116" s="94"/>
      <c r="O116" s="50"/>
      <c r="P116" s="33"/>
      <c r="Q116" s="26"/>
      <c r="R116" s="26"/>
      <c r="S116" s="50"/>
      <c r="T116" s="115"/>
      <c r="U116" s="116"/>
    </row>
    <row r="117" spans="1:21" s="91" customFormat="1" ht="20" customHeight="1" x14ac:dyDescent="0.45">
      <c r="A117" s="33"/>
      <c r="B117" s="51"/>
      <c r="C117" s="251" t="s">
        <v>252</v>
      </c>
      <c r="D117" s="251"/>
      <c r="E117" s="251"/>
      <c r="F117" s="26"/>
      <c r="G117" s="26"/>
      <c r="H117" s="31"/>
      <c r="I117" s="49"/>
      <c r="J117" s="26"/>
      <c r="K117" s="26"/>
      <c r="L117" s="39"/>
      <c r="M117" s="94"/>
      <c r="N117" s="94"/>
      <c r="O117" s="50"/>
      <c r="P117" s="33"/>
      <c r="Q117" s="26"/>
      <c r="R117" s="26"/>
      <c r="S117" s="50"/>
      <c r="T117" s="115"/>
      <c r="U117" s="116"/>
    </row>
    <row r="118" spans="1:21" s="91" customFormat="1" ht="30.5" customHeight="1" x14ac:dyDescent="0.45">
      <c r="A118" s="33"/>
      <c r="B118" s="51"/>
      <c r="C118" s="252" t="s">
        <v>262</v>
      </c>
      <c r="D118" s="252"/>
      <c r="E118" s="252"/>
      <c r="F118" s="252"/>
      <c r="G118" s="252"/>
      <c r="H118" s="252"/>
      <c r="I118" s="252"/>
      <c r="J118" s="252"/>
      <c r="K118" s="252"/>
      <c r="L118" s="252"/>
      <c r="M118" s="249"/>
      <c r="N118" s="250"/>
      <c r="O118" s="145"/>
      <c r="P118" s="33"/>
      <c r="Q118" s="141"/>
      <c r="R118" s="26"/>
      <c r="S118" s="50"/>
      <c r="T118" s="115"/>
      <c r="U118" s="116"/>
    </row>
    <row r="119" spans="1:21" s="91" customFormat="1" ht="28.05" customHeight="1" x14ac:dyDescent="0.45">
      <c r="A119" s="33"/>
      <c r="B119" s="51"/>
      <c r="C119" s="253" t="s">
        <v>253</v>
      </c>
      <c r="D119" s="253"/>
      <c r="E119" s="253"/>
      <c r="F119" s="26"/>
      <c r="G119" s="26"/>
      <c r="H119" s="31"/>
      <c r="I119" s="49"/>
      <c r="J119" s="26"/>
      <c r="K119" s="26"/>
      <c r="L119" s="39"/>
      <c r="M119" s="249"/>
      <c r="N119" s="250"/>
      <c r="O119" s="145"/>
      <c r="P119" s="33"/>
      <c r="Q119" s="141"/>
      <c r="R119" s="26"/>
      <c r="S119" s="50"/>
      <c r="T119" s="115"/>
      <c r="U119" s="116"/>
    </row>
    <row r="120" spans="1:21" s="91" customFormat="1" ht="15" customHeight="1" x14ac:dyDescent="0.45">
      <c r="A120" s="33"/>
      <c r="B120" s="51"/>
      <c r="C120" s="95"/>
      <c r="D120" s="95"/>
      <c r="E120" s="95"/>
      <c r="F120" s="26"/>
      <c r="G120" s="26"/>
      <c r="H120" s="31"/>
      <c r="I120" s="49"/>
      <c r="J120" s="26"/>
      <c r="K120" s="26"/>
      <c r="L120" s="39"/>
      <c r="M120" s="94"/>
      <c r="N120" s="94"/>
      <c r="O120" s="50"/>
      <c r="P120" s="33"/>
      <c r="Q120" s="26"/>
      <c r="R120" s="26"/>
      <c r="S120" s="50"/>
      <c r="T120" s="115"/>
      <c r="U120" s="116"/>
    </row>
    <row r="121" spans="1:21" s="91" customFormat="1" ht="25.25" customHeight="1" x14ac:dyDescent="0.45">
      <c r="A121" s="33"/>
      <c r="B121" s="51"/>
      <c r="C121" s="247" t="s">
        <v>136</v>
      </c>
      <c r="D121" s="247"/>
      <c r="E121" s="247"/>
      <c r="F121" s="247"/>
      <c r="G121" s="247"/>
      <c r="H121" s="247"/>
      <c r="I121" s="247"/>
      <c r="J121" s="247"/>
      <c r="K121" s="247"/>
      <c r="L121" s="247"/>
      <c r="M121" s="94"/>
      <c r="N121" s="94"/>
      <c r="O121" s="50"/>
      <c r="P121" s="33"/>
      <c r="Q121" s="26"/>
      <c r="R121" s="26"/>
      <c r="S121" s="96"/>
      <c r="T121" s="166" t="s">
        <v>254</v>
      </c>
      <c r="U121" s="166"/>
    </row>
    <row r="122" spans="1:21" ht="28.05" customHeight="1" x14ac:dyDescent="0.45">
      <c r="A122" s="33"/>
      <c r="B122" s="51"/>
      <c r="C122" s="241"/>
      <c r="D122" s="241"/>
      <c r="E122" s="241"/>
      <c r="F122" s="241"/>
      <c r="G122" s="241"/>
      <c r="H122" s="241"/>
      <c r="I122" s="241"/>
      <c r="J122" s="241"/>
      <c r="K122" s="241"/>
      <c r="L122" s="241"/>
      <c r="M122" s="249"/>
      <c r="N122" s="250"/>
      <c r="O122" s="145"/>
      <c r="P122" s="33"/>
      <c r="Q122" s="141"/>
      <c r="R122" s="26"/>
      <c r="S122" s="50"/>
    </row>
    <row r="123" spans="1:21" ht="28.05" customHeight="1" x14ac:dyDescent="0.45">
      <c r="A123" s="33"/>
      <c r="B123" s="51"/>
      <c r="C123" s="241"/>
      <c r="D123" s="241"/>
      <c r="E123" s="241"/>
      <c r="F123" s="241"/>
      <c r="G123" s="241"/>
      <c r="H123" s="241"/>
      <c r="I123" s="241"/>
      <c r="J123" s="241"/>
      <c r="K123" s="241"/>
      <c r="L123" s="241"/>
      <c r="M123" s="242"/>
      <c r="N123" s="242"/>
      <c r="O123" s="145"/>
      <c r="P123" s="33"/>
      <c r="Q123" s="141"/>
      <c r="R123" s="26"/>
      <c r="S123" s="50"/>
    </row>
    <row r="124" spans="1:21" ht="28.05" customHeight="1" x14ac:dyDescent="0.45">
      <c r="A124" s="33"/>
      <c r="B124" s="51"/>
      <c r="C124" s="241"/>
      <c r="D124" s="241"/>
      <c r="E124" s="241"/>
      <c r="F124" s="241"/>
      <c r="G124" s="241"/>
      <c r="H124" s="241"/>
      <c r="I124" s="241"/>
      <c r="J124" s="241"/>
      <c r="K124" s="241"/>
      <c r="L124" s="241"/>
      <c r="M124" s="242"/>
      <c r="N124" s="242"/>
      <c r="O124" s="145"/>
      <c r="P124" s="33"/>
      <c r="Q124" s="141"/>
      <c r="R124" s="26"/>
      <c r="S124" s="50"/>
    </row>
    <row r="125" spans="1:21" s="91" customFormat="1" ht="14.25" customHeight="1" x14ac:dyDescent="0.45">
      <c r="A125" s="33"/>
      <c r="B125" s="51"/>
      <c r="C125" s="92"/>
      <c r="D125" s="92"/>
      <c r="E125" s="93"/>
      <c r="F125" s="39"/>
      <c r="G125" s="39"/>
      <c r="H125" s="39"/>
      <c r="I125" s="39"/>
      <c r="J125" s="39"/>
      <c r="K125" s="39"/>
      <c r="L125" s="26"/>
      <c r="M125" s="94"/>
      <c r="N125" s="94"/>
      <c r="O125" s="50"/>
      <c r="P125" s="33"/>
      <c r="Q125" s="26"/>
      <c r="R125" s="26"/>
      <c r="S125" s="50"/>
      <c r="T125" s="115"/>
      <c r="U125" s="116"/>
    </row>
    <row r="126" spans="1:21" ht="39.75" customHeight="1" x14ac:dyDescent="0.45">
      <c r="A126" s="33"/>
      <c r="B126" s="51"/>
      <c r="C126" s="247" t="s">
        <v>137</v>
      </c>
      <c r="D126" s="247"/>
      <c r="E126" s="247"/>
      <c r="F126" s="247"/>
      <c r="G126" s="247"/>
      <c r="H126" s="247"/>
      <c r="I126" s="247"/>
      <c r="J126" s="247"/>
      <c r="K126" s="247"/>
      <c r="L126" s="247"/>
      <c r="M126" s="94"/>
      <c r="N126" s="94"/>
      <c r="O126" s="50"/>
      <c r="P126" s="94"/>
      <c r="R126" s="26"/>
      <c r="S126" s="50"/>
    </row>
    <row r="127" spans="1:21" ht="28.05" customHeight="1" x14ac:dyDescent="0.45">
      <c r="A127" s="33"/>
      <c r="B127" s="51"/>
      <c r="C127" s="241"/>
      <c r="D127" s="241"/>
      <c r="E127" s="241"/>
      <c r="F127" s="241"/>
      <c r="G127" s="241"/>
      <c r="H127" s="241"/>
      <c r="I127" s="241"/>
      <c r="J127" s="241"/>
      <c r="K127" s="241"/>
      <c r="L127" s="241"/>
      <c r="M127" s="242"/>
      <c r="N127" s="242"/>
      <c r="O127" s="145"/>
      <c r="P127" s="33"/>
      <c r="Q127" s="141"/>
      <c r="R127" s="26"/>
      <c r="S127" s="50"/>
      <c r="T127" s="166" t="s">
        <v>138</v>
      </c>
      <c r="U127" s="166"/>
    </row>
    <row r="128" spans="1:21" ht="20" customHeight="1" x14ac:dyDescent="0.45">
      <c r="A128" s="33"/>
      <c r="B128" s="51"/>
      <c r="C128" s="97"/>
      <c r="D128" s="97"/>
      <c r="E128" s="97"/>
      <c r="G128" s="26"/>
      <c r="H128" s="31"/>
      <c r="I128" s="49"/>
      <c r="J128" s="26"/>
      <c r="K128" s="26"/>
      <c r="L128" s="39"/>
      <c r="M128" s="248" t="s">
        <v>139</v>
      </c>
      <c r="N128" s="248"/>
      <c r="O128" s="248"/>
      <c r="P128" s="33"/>
      <c r="Q128" s="98">
        <f>COUNTIF(Q108:Q127,"Y")</f>
        <v>0</v>
      </c>
      <c r="R128" s="26"/>
      <c r="S128" s="50"/>
    </row>
    <row r="129" spans="1:21" ht="20" customHeight="1" x14ac:dyDescent="0.45">
      <c r="A129" s="33"/>
      <c r="B129" s="51"/>
      <c r="C129" s="97"/>
      <c r="D129" s="97"/>
      <c r="E129" s="97"/>
      <c r="G129" s="26"/>
      <c r="H129" s="31"/>
      <c r="I129" s="49"/>
      <c r="J129" s="26"/>
      <c r="K129" s="26"/>
      <c r="L129" s="26" t="s">
        <v>140</v>
      </c>
      <c r="M129" s="86">
        <f>Q128</f>
        <v>0</v>
      </c>
      <c r="N129" s="26" t="s">
        <v>125</v>
      </c>
      <c r="O129" s="50">
        <v>1</v>
      </c>
      <c r="P129" s="26" t="s">
        <v>126</v>
      </c>
      <c r="Q129" s="87">
        <f>M129*1</f>
        <v>0</v>
      </c>
      <c r="R129" s="87">
        <f>IF(Q129&gt;=12,12,Q129)</f>
        <v>0</v>
      </c>
      <c r="S129" s="50"/>
      <c r="T129" s="162" t="s">
        <v>288</v>
      </c>
      <c r="U129" s="162"/>
    </row>
    <row r="130" spans="1:21" ht="13.9" x14ac:dyDescent="0.45">
      <c r="A130" s="33"/>
      <c r="B130" s="51"/>
      <c r="C130" s="97"/>
      <c r="D130" s="97"/>
      <c r="E130" s="97"/>
      <c r="G130" s="26"/>
      <c r="H130" s="31"/>
      <c r="I130" s="49"/>
      <c r="J130" s="26"/>
      <c r="K130" s="26"/>
      <c r="L130" s="39"/>
      <c r="M130" s="26"/>
      <c r="N130" s="26"/>
      <c r="P130" s="33"/>
      <c r="R130" s="26"/>
      <c r="S130" s="50"/>
    </row>
    <row r="131" spans="1:21" ht="22.8" customHeight="1" x14ac:dyDescent="0.45">
      <c r="A131" s="33"/>
      <c r="B131" s="51" t="s">
        <v>149</v>
      </c>
      <c r="C131" s="210" t="s">
        <v>142</v>
      </c>
      <c r="D131" s="210"/>
      <c r="E131" s="210"/>
      <c r="F131" s="210"/>
      <c r="G131" s="210"/>
      <c r="H131" s="210"/>
      <c r="I131" s="210"/>
      <c r="J131" s="210"/>
      <c r="K131" s="26"/>
      <c r="L131" s="39"/>
      <c r="M131" s="33"/>
      <c r="N131" s="33"/>
      <c r="O131" s="33"/>
      <c r="P131" s="33"/>
      <c r="R131" s="26"/>
      <c r="S131" s="50"/>
    </row>
    <row r="132" spans="1:21" ht="19.8" customHeight="1" x14ac:dyDescent="0.45">
      <c r="A132" s="33"/>
      <c r="B132" s="51"/>
      <c r="C132" s="210" t="s">
        <v>143</v>
      </c>
      <c r="D132" s="210"/>
      <c r="E132" s="210"/>
      <c r="F132" s="210"/>
      <c r="G132" s="210"/>
      <c r="H132" s="210"/>
      <c r="I132" s="210"/>
      <c r="J132" s="210"/>
      <c r="K132" s="210"/>
      <c r="L132" s="210"/>
      <c r="M132" s="170" t="s">
        <v>91</v>
      </c>
      <c r="N132" s="170"/>
      <c r="O132" s="31" t="s">
        <v>123</v>
      </c>
      <c r="P132" s="33"/>
      <c r="R132" s="26"/>
      <c r="S132" s="50"/>
    </row>
    <row r="133" spans="1:21" s="91" customFormat="1" ht="28.05" customHeight="1" x14ac:dyDescent="0.45">
      <c r="A133" s="33"/>
      <c r="B133" s="51"/>
      <c r="C133" s="238" t="s">
        <v>144</v>
      </c>
      <c r="D133" s="239"/>
      <c r="E133" s="239"/>
      <c r="F133" s="239"/>
      <c r="G133" s="239"/>
      <c r="H133" s="239"/>
      <c r="I133" s="239"/>
      <c r="J133" s="239"/>
      <c r="K133" s="239"/>
      <c r="L133" s="240"/>
      <c r="M133" s="242"/>
      <c r="N133" s="242"/>
      <c r="O133" s="145"/>
      <c r="P133" s="33"/>
      <c r="Q133" s="71">
        <f>IFERROR((IF(O133/$Q$10&gt;=0.5,2,O133/$Q$10*2/0.5)),0)</f>
        <v>0</v>
      </c>
      <c r="R133" s="26"/>
      <c r="S133" s="99"/>
      <c r="T133" s="166" t="s">
        <v>145</v>
      </c>
      <c r="U133" s="166"/>
    </row>
    <row r="134" spans="1:21" ht="28.05" customHeight="1" x14ac:dyDescent="0.45">
      <c r="A134" s="33"/>
      <c r="B134" s="51"/>
      <c r="C134" s="241"/>
      <c r="D134" s="241"/>
      <c r="E134" s="241"/>
      <c r="F134" s="241"/>
      <c r="G134" s="241"/>
      <c r="H134" s="241"/>
      <c r="I134" s="241"/>
      <c r="J134" s="241"/>
      <c r="K134" s="241"/>
      <c r="L134" s="241"/>
      <c r="M134" s="242"/>
      <c r="N134" s="242"/>
      <c r="O134" s="145"/>
      <c r="P134" s="33"/>
      <c r="Q134" s="71">
        <f>IFERROR((IF(O134/$Q$10&gt;=0.5,2,O134/$Q$10*2/0.5)),0)</f>
        <v>0</v>
      </c>
      <c r="R134" s="26"/>
      <c r="S134" s="50"/>
      <c r="T134" s="166" t="s">
        <v>145</v>
      </c>
      <c r="U134" s="166"/>
    </row>
    <row r="135" spans="1:21" ht="13.9" x14ac:dyDescent="0.45">
      <c r="A135" s="33"/>
      <c r="B135" s="51"/>
      <c r="C135" s="97"/>
      <c r="D135" s="97"/>
      <c r="E135" s="97"/>
      <c r="G135" s="26"/>
      <c r="H135" s="31"/>
      <c r="I135" s="49"/>
      <c r="J135" s="26"/>
      <c r="K135" s="26"/>
      <c r="L135" s="39"/>
      <c r="M135" s="246"/>
      <c r="N135" s="246"/>
      <c r="O135" s="246"/>
      <c r="P135" s="33"/>
      <c r="R135" s="26"/>
      <c r="S135" s="50"/>
    </row>
    <row r="136" spans="1:21" ht="21" customHeight="1" x14ac:dyDescent="0.45">
      <c r="A136" s="33"/>
      <c r="B136" s="51"/>
      <c r="C136" s="168" t="s">
        <v>146</v>
      </c>
      <c r="D136" s="168"/>
      <c r="E136" s="168"/>
      <c r="F136" s="168"/>
      <c r="G136" s="168"/>
      <c r="H136" s="168"/>
      <c r="I136" s="168"/>
      <c r="J136" s="168"/>
      <c r="K136" s="168"/>
      <c r="L136" s="168"/>
      <c r="M136" s="170" t="s">
        <v>91</v>
      </c>
      <c r="N136" s="170"/>
      <c r="O136" s="31" t="s">
        <v>123</v>
      </c>
      <c r="P136" s="33"/>
      <c r="R136" s="26"/>
      <c r="S136" s="50"/>
    </row>
    <row r="137" spans="1:21" ht="28.05" customHeight="1" x14ac:dyDescent="0.45">
      <c r="A137" s="33"/>
      <c r="B137" s="51"/>
      <c r="C137" s="241"/>
      <c r="D137" s="241"/>
      <c r="E137" s="241"/>
      <c r="F137" s="241"/>
      <c r="G137" s="241"/>
      <c r="H137" s="241"/>
      <c r="I137" s="241"/>
      <c r="J137" s="241"/>
      <c r="K137" s="241"/>
      <c r="L137" s="241"/>
      <c r="M137" s="242"/>
      <c r="N137" s="242"/>
      <c r="O137" s="145"/>
      <c r="P137" s="33"/>
      <c r="Q137" s="71">
        <f>IF(O137&gt;=4,2,O137/4*2)</f>
        <v>0</v>
      </c>
      <c r="R137" s="26"/>
      <c r="S137" s="50"/>
      <c r="T137" s="166" t="s">
        <v>147</v>
      </c>
      <c r="U137" s="166"/>
    </row>
    <row r="138" spans="1:21" ht="28.05" customHeight="1" x14ac:dyDescent="0.45">
      <c r="A138" s="33"/>
      <c r="B138" s="51"/>
      <c r="C138" s="241"/>
      <c r="D138" s="241"/>
      <c r="E138" s="241"/>
      <c r="F138" s="241"/>
      <c r="G138" s="241"/>
      <c r="H138" s="241"/>
      <c r="I138" s="241"/>
      <c r="J138" s="241"/>
      <c r="K138" s="241"/>
      <c r="L138" s="241"/>
      <c r="M138" s="242"/>
      <c r="N138" s="242"/>
      <c r="O138" s="145"/>
      <c r="P138" s="33"/>
      <c r="Q138" s="71">
        <f>IF(O138&gt;=4,2,O138/4*2)</f>
        <v>0</v>
      </c>
      <c r="R138" s="26"/>
      <c r="S138" s="50"/>
      <c r="T138" s="166" t="s">
        <v>147</v>
      </c>
      <c r="U138" s="166"/>
    </row>
    <row r="139" spans="1:21" ht="28.05" customHeight="1" x14ac:dyDescent="0.45">
      <c r="A139" s="33"/>
      <c r="B139" s="51"/>
      <c r="C139" s="241"/>
      <c r="D139" s="241"/>
      <c r="E139" s="241"/>
      <c r="F139" s="241"/>
      <c r="G139" s="241"/>
      <c r="H139" s="241"/>
      <c r="I139" s="241"/>
      <c r="J139" s="241"/>
      <c r="K139" s="241"/>
      <c r="L139" s="241"/>
      <c r="M139" s="242"/>
      <c r="N139" s="242"/>
      <c r="O139" s="145"/>
      <c r="P139" s="33"/>
      <c r="Q139" s="71">
        <f>IF(O139&gt;=4,2,O139/4*2)</f>
        <v>0</v>
      </c>
      <c r="R139" s="26"/>
      <c r="S139" s="50"/>
      <c r="T139" s="166" t="s">
        <v>147</v>
      </c>
      <c r="U139" s="166"/>
    </row>
    <row r="140" spans="1:21" ht="13.9" x14ac:dyDescent="0.45">
      <c r="A140" s="33"/>
      <c r="B140" s="51"/>
      <c r="C140" s="97"/>
      <c r="D140" s="97"/>
      <c r="E140" s="97"/>
      <c r="G140" s="26"/>
      <c r="H140" s="31"/>
      <c r="I140" s="49"/>
      <c r="J140" s="26"/>
      <c r="K140" s="26"/>
      <c r="L140" s="39"/>
      <c r="M140" s="44"/>
      <c r="N140" s="44"/>
      <c r="O140" s="44"/>
      <c r="P140" s="33"/>
      <c r="R140" s="26"/>
      <c r="S140" s="50"/>
    </row>
    <row r="141" spans="1:21" ht="13.9" x14ac:dyDescent="0.45">
      <c r="A141" s="33"/>
      <c r="B141" s="51"/>
      <c r="C141" s="97"/>
      <c r="D141" s="97"/>
      <c r="E141" s="97"/>
      <c r="G141" s="26"/>
      <c r="H141" s="31"/>
      <c r="I141" s="49"/>
      <c r="J141" s="26"/>
      <c r="K141" s="26"/>
      <c r="L141" s="26"/>
      <c r="M141" s="26"/>
      <c r="N141" s="26"/>
      <c r="O141" s="26" t="s">
        <v>140</v>
      </c>
      <c r="P141" s="26"/>
      <c r="Q141" s="71">
        <f>SUM(Q133:Q140)</f>
        <v>0</v>
      </c>
      <c r="R141" s="87">
        <f>IF(Q141&gt;=4,4,Q141)</f>
        <v>0</v>
      </c>
      <c r="S141" s="50"/>
      <c r="T141" s="162" t="s">
        <v>148</v>
      </c>
      <c r="U141" s="162"/>
    </row>
    <row r="142" spans="1:21" ht="13.9" x14ac:dyDescent="0.45">
      <c r="A142" s="33"/>
      <c r="B142" s="51"/>
      <c r="C142" s="97"/>
      <c r="D142" s="97"/>
      <c r="E142" s="97"/>
      <c r="G142" s="26"/>
      <c r="H142" s="31"/>
      <c r="I142" s="49"/>
      <c r="J142" s="26"/>
      <c r="K142" s="26"/>
      <c r="L142" s="39"/>
      <c r="M142" s="26"/>
      <c r="N142" s="26"/>
      <c r="P142" s="33"/>
      <c r="R142" s="26"/>
      <c r="S142" s="50"/>
    </row>
    <row r="143" spans="1:21" ht="24" customHeight="1" x14ac:dyDescent="0.45">
      <c r="A143" s="33"/>
      <c r="B143" s="51" t="s">
        <v>156</v>
      </c>
      <c r="C143" s="197" t="s">
        <v>150</v>
      </c>
      <c r="D143" s="197"/>
      <c r="E143" s="197"/>
      <c r="F143" s="197"/>
      <c r="G143" s="197"/>
      <c r="H143" s="197"/>
      <c r="I143" s="197"/>
      <c r="J143" s="197"/>
      <c r="K143" s="197"/>
      <c r="L143" s="39"/>
      <c r="M143" s="26"/>
      <c r="N143" s="26"/>
      <c r="P143" s="33"/>
      <c r="R143" s="26"/>
      <c r="S143" s="50"/>
    </row>
    <row r="144" spans="1:21" ht="19.8" customHeight="1" x14ac:dyDescent="0.45">
      <c r="A144" s="33"/>
      <c r="B144" s="51"/>
      <c r="C144" s="197" t="s">
        <v>151</v>
      </c>
      <c r="D144" s="197"/>
      <c r="E144" s="197"/>
      <c r="F144" s="197"/>
      <c r="G144" s="197"/>
      <c r="H144" s="197"/>
      <c r="I144" s="197"/>
      <c r="J144" s="197"/>
      <c r="K144" s="197"/>
      <c r="L144" s="197"/>
      <c r="M144" s="170" t="s">
        <v>91</v>
      </c>
      <c r="N144" s="170"/>
      <c r="O144" s="31" t="s">
        <v>123</v>
      </c>
      <c r="P144" s="33"/>
      <c r="R144" s="26"/>
      <c r="S144" s="50"/>
    </row>
    <row r="145" spans="1:21" ht="28.05" customHeight="1" x14ac:dyDescent="0.45">
      <c r="A145" s="33"/>
      <c r="B145" s="51"/>
      <c r="C145" s="238" t="s">
        <v>257</v>
      </c>
      <c r="D145" s="239"/>
      <c r="E145" s="239"/>
      <c r="F145" s="239"/>
      <c r="G145" s="239"/>
      <c r="H145" s="239"/>
      <c r="I145" s="239"/>
      <c r="J145" s="239"/>
      <c r="K145" s="239"/>
      <c r="L145" s="240"/>
      <c r="M145" s="242"/>
      <c r="N145" s="242"/>
      <c r="O145" s="145"/>
      <c r="P145" s="33"/>
      <c r="Q145" s="71">
        <f>IFERROR((IF(O145/$Q$10&gt;=1/2,2,O145/$Q$10*2/0.5)),0)</f>
        <v>0</v>
      </c>
      <c r="R145" s="26"/>
      <c r="S145" s="99"/>
      <c r="T145" s="166" t="s">
        <v>145</v>
      </c>
      <c r="U145" s="166"/>
    </row>
    <row r="146" spans="1:21" ht="28.05" customHeight="1" x14ac:dyDescent="0.45">
      <c r="A146" s="33"/>
      <c r="B146" s="51"/>
      <c r="C146" s="241"/>
      <c r="D146" s="241"/>
      <c r="E146" s="241"/>
      <c r="F146" s="241"/>
      <c r="G146" s="241"/>
      <c r="H146" s="241"/>
      <c r="I146" s="241"/>
      <c r="J146" s="241"/>
      <c r="K146" s="241"/>
      <c r="L146" s="241"/>
      <c r="M146" s="242"/>
      <c r="N146" s="242"/>
      <c r="O146" s="145"/>
      <c r="P146" s="33"/>
      <c r="Q146" s="71">
        <f>IFERROR(IF(O146/$Q$10&gt;=1/2,2,O146/$Q$10*2/0.5),0)</f>
        <v>0</v>
      </c>
      <c r="R146" s="26"/>
      <c r="S146" s="50"/>
      <c r="T146" s="166" t="s">
        <v>145</v>
      </c>
      <c r="U146" s="166"/>
    </row>
    <row r="147" spans="1:21" ht="28.05" customHeight="1" x14ac:dyDescent="0.45">
      <c r="A147" s="33"/>
      <c r="B147" s="51"/>
      <c r="C147" s="241"/>
      <c r="D147" s="241"/>
      <c r="E147" s="241"/>
      <c r="F147" s="241"/>
      <c r="G147" s="241"/>
      <c r="H147" s="241"/>
      <c r="I147" s="241"/>
      <c r="J147" s="241"/>
      <c r="K147" s="241"/>
      <c r="L147" s="241"/>
      <c r="M147" s="242"/>
      <c r="N147" s="242"/>
      <c r="O147" s="145"/>
      <c r="P147" s="33"/>
      <c r="Q147" s="71">
        <f>IFERROR(IF(O147/$Q$10&gt;=1/2,2,O147/$Q$10*2/0.5),0)</f>
        <v>0</v>
      </c>
      <c r="R147" s="26"/>
      <c r="S147" s="50"/>
      <c r="T147" s="166" t="s">
        <v>145</v>
      </c>
      <c r="U147" s="166"/>
    </row>
    <row r="148" spans="1:21" ht="20.25" customHeight="1" x14ac:dyDescent="0.45">
      <c r="A148" s="33"/>
      <c r="B148" s="51"/>
      <c r="C148" s="49"/>
      <c r="D148" s="49"/>
      <c r="E148" s="49"/>
      <c r="F148" s="49"/>
      <c r="G148" s="49"/>
      <c r="H148" s="49"/>
      <c r="I148" s="49"/>
      <c r="J148" s="49"/>
      <c r="K148" s="49"/>
      <c r="L148" s="49"/>
      <c r="M148" s="26"/>
      <c r="N148" s="26"/>
      <c r="O148" s="100"/>
      <c r="P148" s="33"/>
      <c r="Q148" s="66"/>
      <c r="R148" s="26"/>
      <c r="S148" s="50"/>
    </row>
    <row r="149" spans="1:21" ht="24" customHeight="1" x14ac:dyDescent="0.45">
      <c r="A149" s="33"/>
      <c r="B149" s="51"/>
      <c r="C149" s="197" t="s">
        <v>152</v>
      </c>
      <c r="D149" s="197"/>
      <c r="E149" s="197"/>
      <c r="F149" s="197"/>
      <c r="G149" s="197"/>
      <c r="H149" s="197"/>
      <c r="I149" s="197"/>
      <c r="J149" s="197"/>
      <c r="K149" s="197"/>
      <c r="L149" s="197"/>
      <c r="M149" s="170" t="s">
        <v>91</v>
      </c>
      <c r="N149" s="170"/>
      <c r="O149" s="31" t="s">
        <v>123</v>
      </c>
      <c r="P149" s="33"/>
      <c r="Q149" s="66"/>
      <c r="R149" s="26"/>
      <c r="S149" s="50"/>
    </row>
    <row r="150" spans="1:21" ht="28.05" customHeight="1" x14ac:dyDescent="0.45">
      <c r="A150" s="33"/>
      <c r="B150" s="51"/>
      <c r="C150" s="171" t="s">
        <v>153</v>
      </c>
      <c r="D150" s="171"/>
      <c r="E150" s="171"/>
      <c r="F150" s="171"/>
      <c r="G150" s="171"/>
      <c r="H150" s="171"/>
      <c r="I150" s="171"/>
      <c r="J150" s="171"/>
      <c r="K150" s="171"/>
      <c r="L150" s="171"/>
      <c r="M150" s="242"/>
      <c r="N150" s="242"/>
      <c r="O150" s="145"/>
      <c r="P150" s="33"/>
      <c r="Q150" s="71">
        <f>IF(O150&gt;=2,2,O150/2)</f>
        <v>0</v>
      </c>
      <c r="R150" s="26"/>
      <c r="S150" s="50"/>
      <c r="T150" s="166" t="s">
        <v>362</v>
      </c>
      <c r="U150" s="166"/>
    </row>
    <row r="151" spans="1:21" ht="28.05" customHeight="1" x14ac:dyDescent="0.45">
      <c r="A151" s="33"/>
      <c r="B151" s="51"/>
      <c r="C151" s="243" t="s">
        <v>154</v>
      </c>
      <c r="D151" s="244"/>
      <c r="E151" s="244"/>
      <c r="F151" s="244"/>
      <c r="G151" s="244"/>
      <c r="H151" s="244"/>
      <c r="I151" s="244"/>
      <c r="J151" s="244"/>
      <c r="K151" s="244"/>
      <c r="L151" s="245"/>
      <c r="M151" s="242"/>
      <c r="N151" s="242"/>
      <c r="O151" s="145"/>
      <c r="P151" s="33"/>
      <c r="Q151" s="71">
        <f t="shared" ref="Q151:Q152" si="2">IF(O151&gt;=2,2,O151/2)</f>
        <v>0</v>
      </c>
      <c r="R151" s="26"/>
      <c r="S151" s="50"/>
      <c r="T151" s="166" t="s">
        <v>362</v>
      </c>
      <c r="U151" s="166"/>
    </row>
    <row r="152" spans="1:21" ht="28.05" customHeight="1" x14ac:dyDescent="0.45">
      <c r="A152" s="33"/>
      <c r="B152" s="51"/>
      <c r="C152" s="243" t="s">
        <v>354</v>
      </c>
      <c r="D152" s="244"/>
      <c r="E152" s="244"/>
      <c r="F152" s="244"/>
      <c r="G152" s="244"/>
      <c r="H152" s="244"/>
      <c r="I152" s="244"/>
      <c r="J152" s="244"/>
      <c r="K152" s="244"/>
      <c r="L152" s="245"/>
      <c r="M152" s="242"/>
      <c r="N152" s="242"/>
      <c r="O152" s="145"/>
      <c r="P152" s="33"/>
      <c r="Q152" s="71">
        <f t="shared" si="2"/>
        <v>0</v>
      </c>
      <c r="R152" s="26"/>
      <c r="S152" s="50"/>
      <c r="T152" s="166" t="s">
        <v>362</v>
      </c>
      <c r="U152" s="166"/>
    </row>
    <row r="153" spans="1:21" ht="28.05" customHeight="1" x14ac:dyDescent="0.45">
      <c r="A153" s="33"/>
      <c r="B153" s="51"/>
      <c r="C153" s="241"/>
      <c r="D153" s="241"/>
      <c r="E153" s="241"/>
      <c r="F153" s="241"/>
      <c r="G153" s="241"/>
      <c r="H153" s="241"/>
      <c r="I153" s="241"/>
      <c r="J153" s="241"/>
      <c r="K153" s="241"/>
      <c r="L153" s="241"/>
      <c r="M153" s="242"/>
      <c r="N153" s="242"/>
      <c r="O153" s="145"/>
      <c r="P153" s="33"/>
      <c r="Q153" s="71">
        <f>IF(O153&gt;=4,2,O153/4)</f>
        <v>0</v>
      </c>
      <c r="R153" s="26"/>
      <c r="S153" s="50"/>
      <c r="T153" s="166" t="s">
        <v>363</v>
      </c>
      <c r="U153" s="166"/>
    </row>
    <row r="154" spans="1:21" ht="28.05" customHeight="1" x14ac:dyDescent="0.45">
      <c r="A154" s="33"/>
      <c r="B154" s="51"/>
      <c r="C154" s="241"/>
      <c r="D154" s="241"/>
      <c r="E154" s="241"/>
      <c r="F154" s="241"/>
      <c r="G154" s="241"/>
      <c r="H154" s="241"/>
      <c r="I154" s="241"/>
      <c r="J154" s="241"/>
      <c r="K154" s="241"/>
      <c r="L154" s="241"/>
      <c r="M154" s="242"/>
      <c r="N154" s="242"/>
      <c r="O154" s="145"/>
      <c r="P154" s="33"/>
      <c r="Q154" s="71">
        <f t="shared" ref="Q154:Q157" si="3">IF(O154&gt;=4,2,O154/4)</f>
        <v>0</v>
      </c>
      <c r="R154" s="26"/>
      <c r="S154" s="50"/>
      <c r="T154" s="166" t="s">
        <v>363</v>
      </c>
      <c r="U154" s="166"/>
    </row>
    <row r="155" spans="1:21" ht="28.05" customHeight="1" x14ac:dyDescent="0.45">
      <c r="A155" s="33"/>
      <c r="B155" s="51"/>
      <c r="C155" s="241"/>
      <c r="D155" s="241"/>
      <c r="E155" s="241"/>
      <c r="F155" s="241"/>
      <c r="G155" s="241"/>
      <c r="H155" s="241"/>
      <c r="I155" s="241"/>
      <c r="J155" s="241"/>
      <c r="K155" s="241"/>
      <c r="L155" s="241"/>
      <c r="M155" s="242"/>
      <c r="N155" s="242"/>
      <c r="O155" s="145"/>
      <c r="P155" s="33"/>
      <c r="Q155" s="71">
        <f t="shared" si="3"/>
        <v>0</v>
      </c>
      <c r="R155" s="26"/>
      <c r="S155" s="50"/>
      <c r="T155" s="166" t="s">
        <v>363</v>
      </c>
      <c r="U155" s="166"/>
    </row>
    <row r="156" spans="1:21" ht="28.05" customHeight="1" x14ac:dyDescent="0.45">
      <c r="A156" s="33"/>
      <c r="B156" s="51"/>
      <c r="C156" s="241"/>
      <c r="D156" s="241"/>
      <c r="E156" s="241"/>
      <c r="F156" s="241"/>
      <c r="G156" s="241"/>
      <c r="H156" s="241"/>
      <c r="I156" s="241"/>
      <c r="J156" s="241"/>
      <c r="K156" s="241"/>
      <c r="L156" s="241"/>
      <c r="M156" s="242"/>
      <c r="N156" s="242"/>
      <c r="O156" s="145"/>
      <c r="P156" s="33"/>
      <c r="Q156" s="71">
        <f t="shared" si="3"/>
        <v>0</v>
      </c>
      <c r="R156" s="26"/>
      <c r="S156" s="50"/>
      <c r="T156" s="166" t="s">
        <v>363</v>
      </c>
      <c r="U156" s="166"/>
    </row>
    <row r="157" spans="1:21" ht="28.05" customHeight="1" x14ac:dyDescent="0.45">
      <c r="A157" s="33"/>
      <c r="B157" s="51"/>
      <c r="C157" s="241"/>
      <c r="D157" s="241"/>
      <c r="E157" s="241"/>
      <c r="F157" s="241"/>
      <c r="G157" s="241"/>
      <c r="H157" s="241"/>
      <c r="I157" s="241"/>
      <c r="J157" s="241"/>
      <c r="K157" s="241"/>
      <c r="L157" s="241"/>
      <c r="M157" s="242"/>
      <c r="N157" s="242"/>
      <c r="O157" s="145"/>
      <c r="P157" s="33"/>
      <c r="Q157" s="71">
        <f t="shared" si="3"/>
        <v>0</v>
      </c>
      <c r="R157" s="26"/>
      <c r="S157" s="50"/>
      <c r="T157" s="166" t="s">
        <v>363</v>
      </c>
      <c r="U157" s="166"/>
    </row>
    <row r="158" spans="1:21" ht="20.25" customHeight="1" x14ac:dyDescent="0.45">
      <c r="A158" s="33"/>
      <c r="B158" s="51"/>
      <c r="C158" s="68"/>
      <c r="D158" s="68"/>
      <c r="E158" s="68"/>
      <c r="F158" s="68"/>
      <c r="G158" s="68"/>
      <c r="H158" s="68"/>
      <c r="I158" s="68"/>
      <c r="J158" s="68"/>
      <c r="K158" s="68"/>
      <c r="L158" s="68"/>
      <c r="M158" s="26"/>
      <c r="N158" s="26"/>
      <c r="O158" s="100" t="s">
        <v>89</v>
      </c>
      <c r="P158" s="33"/>
      <c r="Q158" s="71">
        <f>SUM(Q145:Q157)</f>
        <v>0</v>
      </c>
      <c r="R158" s="87">
        <f>IF(Q158&gt;=6,6,Q158)</f>
        <v>0</v>
      </c>
      <c r="S158" s="50"/>
      <c r="T158" s="162" t="s">
        <v>155</v>
      </c>
      <c r="U158" s="162"/>
    </row>
    <row r="159" spans="1:21" ht="25.8" customHeight="1" x14ac:dyDescent="0.45">
      <c r="A159" s="33"/>
      <c r="B159" s="51" t="s">
        <v>161</v>
      </c>
      <c r="C159" s="168" t="s">
        <v>157</v>
      </c>
      <c r="D159" s="168"/>
      <c r="E159" s="168"/>
      <c r="G159" s="26"/>
      <c r="H159" s="31"/>
      <c r="I159" s="49"/>
      <c r="J159" s="26"/>
      <c r="K159" s="26"/>
      <c r="L159" s="39"/>
      <c r="M159" s="26"/>
      <c r="N159" s="26"/>
      <c r="P159" s="33"/>
      <c r="R159" s="26"/>
      <c r="S159" s="50"/>
    </row>
    <row r="160" spans="1:21" ht="28.05" customHeight="1" x14ac:dyDescent="0.45">
      <c r="A160" s="33"/>
      <c r="B160" s="33"/>
      <c r="C160" s="243" t="s">
        <v>158</v>
      </c>
      <c r="D160" s="244"/>
      <c r="E160" s="244"/>
      <c r="F160" s="244"/>
      <c r="G160" s="245"/>
      <c r="H160" s="145"/>
      <c r="I160" s="39" t="s">
        <v>159</v>
      </c>
      <c r="J160" s="26"/>
      <c r="K160" s="26"/>
      <c r="L160" s="39"/>
      <c r="M160" s="26"/>
      <c r="N160" s="26"/>
      <c r="P160" s="33"/>
      <c r="Q160" s="71">
        <f>IF(H160&gt;=2,2,H160)</f>
        <v>0</v>
      </c>
      <c r="R160" s="26"/>
      <c r="S160" s="50"/>
      <c r="T160" s="166" t="s">
        <v>365</v>
      </c>
      <c r="U160" s="166"/>
    </row>
    <row r="161" spans="1:21" ht="28.05" customHeight="1" x14ac:dyDescent="0.45">
      <c r="A161" s="33"/>
      <c r="B161" s="33"/>
      <c r="C161" s="238" t="s">
        <v>160</v>
      </c>
      <c r="D161" s="239"/>
      <c r="E161" s="239"/>
      <c r="F161" s="239"/>
      <c r="G161" s="240"/>
      <c r="H161" s="145"/>
      <c r="I161" s="39" t="s">
        <v>159</v>
      </c>
      <c r="J161" s="26"/>
      <c r="K161" s="26"/>
      <c r="L161" s="39"/>
      <c r="M161" s="26"/>
      <c r="N161" s="26"/>
      <c r="P161" s="33"/>
      <c r="Q161" s="71">
        <f>IF(H161&gt;=2,2,H161)</f>
        <v>0</v>
      </c>
      <c r="R161" s="26"/>
      <c r="S161" s="50"/>
      <c r="T161" s="166" t="s">
        <v>365</v>
      </c>
      <c r="U161" s="166"/>
    </row>
    <row r="162" spans="1:21" ht="28.05" customHeight="1" x14ac:dyDescent="0.45">
      <c r="A162" s="33"/>
      <c r="B162" s="33"/>
      <c r="C162" s="241"/>
      <c r="D162" s="241"/>
      <c r="E162" s="241"/>
      <c r="F162" s="241"/>
      <c r="G162" s="241"/>
      <c r="H162" s="145"/>
      <c r="I162" s="39" t="s">
        <v>159</v>
      </c>
      <c r="J162" s="26"/>
      <c r="K162" s="26"/>
      <c r="L162" s="39"/>
      <c r="M162" s="26"/>
      <c r="N162" s="26"/>
      <c r="P162" s="33"/>
      <c r="Q162" s="71">
        <f>IF(H162&gt;=2,2,H162)</f>
        <v>0</v>
      </c>
      <c r="R162" s="26"/>
      <c r="S162" s="50"/>
      <c r="T162" s="166" t="s">
        <v>365</v>
      </c>
      <c r="U162" s="166"/>
    </row>
    <row r="163" spans="1:21" ht="28.05" customHeight="1" x14ac:dyDescent="0.45">
      <c r="A163" s="33"/>
      <c r="B163" s="51"/>
      <c r="C163" s="241"/>
      <c r="D163" s="241"/>
      <c r="E163" s="241"/>
      <c r="F163" s="241"/>
      <c r="G163" s="241"/>
      <c r="H163" s="145"/>
      <c r="I163" s="39" t="s">
        <v>159</v>
      </c>
      <c r="J163" s="26"/>
      <c r="K163" s="26"/>
      <c r="L163" s="39"/>
      <c r="M163" s="26"/>
      <c r="N163" s="26"/>
      <c r="P163" s="33"/>
      <c r="Q163" s="71">
        <f>IF(H163&gt;=2,2,H163)</f>
        <v>0</v>
      </c>
      <c r="R163" s="26"/>
      <c r="S163" s="50"/>
      <c r="T163" s="166" t="s">
        <v>365</v>
      </c>
      <c r="U163" s="166"/>
    </row>
    <row r="164" spans="1:21" ht="20.25" customHeight="1" x14ac:dyDescent="0.45">
      <c r="A164" s="33"/>
      <c r="B164" s="51"/>
      <c r="C164" s="36"/>
      <c r="D164" s="36"/>
      <c r="E164" s="36"/>
      <c r="G164" s="26"/>
      <c r="H164" s="31"/>
      <c r="I164" s="49"/>
      <c r="J164" s="26"/>
      <c r="K164" s="26"/>
      <c r="L164" s="39"/>
      <c r="M164" s="26"/>
      <c r="N164" s="26"/>
      <c r="O164" s="31" t="s">
        <v>89</v>
      </c>
      <c r="P164" s="33"/>
      <c r="Q164" s="76">
        <f>SUM(Q160:Q163)</f>
        <v>0</v>
      </c>
      <c r="R164" s="87">
        <f>IF(Q164&gt;=6,6,Q164)</f>
        <v>0</v>
      </c>
      <c r="S164" s="50"/>
      <c r="T164" s="162" t="s">
        <v>155</v>
      </c>
      <c r="U164" s="162"/>
    </row>
    <row r="165" spans="1:21" ht="15" customHeight="1" x14ac:dyDescent="0.45">
      <c r="A165" s="33"/>
      <c r="B165" s="51"/>
      <c r="C165" s="36"/>
      <c r="D165" s="36"/>
      <c r="E165" s="36"/>
      <c r="G165" s="26"/>
      <c r="H165" s="31"/>
      <c r="I165" s="49"/>
      <c r="J165" s="26"/>
      <c r="K165" s="26"/>
      <c r="L165" s="39"/>
      <c r="M165" s="26"/>
      <c r="N165" s="26"/>
      <c r="P165" s="33"/>
      <c r="R165" s="66"/>
      <c r="S165" s="50"/>
    </row>
    <row r="166" spans="1:21" ht="24.5" customHeight="1" thickBot="1" x14ac:dyDescent="0.5">
      <c r="A166" s="33"/>
      <c r="B166" s="51" t="s">
        <v>351</v>
      </c>
      <c r="C166" s="168" t="s">
        <v>162</v>
      </c>
      <c r="D166" s="168"/>
      <c r="E166" s="168"/>
      <c r="G166" s="26"/>
      <c r="H166" s="31"/>
      <c r="I166" s="49"/>
      <c r="J166" s="26"/>
      <c r="K166" s="26"/>
      <c r="L166" s="39"/>
      <c r="M166" s="26"/>
      <c r="N166" s="26"/>
      <c r="P166" s="33"/>
      <c r="Q166" s="101" t="s">
        <v>71</v>
      </c>
      <c r="R166" s="66"/>
      <c r="S166" s="50"/>
    </row>
    <row r="167" spans="1:21" ht="28.05" customHeight="1" thickBot="1" x14ac:dyDescent="0.5">
      <c r="A167" s="33"/>
      <c r="B167" s="33"/>
      <c r="C167" s="186" t="s">
        <v>372</v>
      </c>
      <c r="D167" s="186"/>
      <c r="E167" s="186"/>
      <c r="F167" s="186"/>
      <c r="G167" s="26"/>
      <c r="J167" s="26"/>
      <c r="K167" s="26"/>
      <c r="L167" s="150"/>
      <c r="M167" s="26"/>
      <c r="N167" s="26"/>
      <c r="P167" s="33"/>
      <c r="Q167" s="71">
        <f>IF(K169&gt;=1,2,0)+IF(K170&gt;=1,2,0)+IF(K171&gt;=1,2,0)</f>
        <v>0</v>
      </c>
      <c r="R167" s="72">
        <f>IF(Q167&gt;=6,6,Q167)</f>
        <v>0</v>
      </c>
      <c r="S167" s="50"/>
      <c r="T167" s="162" t="s">
        <v>163</v>
      </c>
      <c r="U167" s="162"/>
    </row>
    <row r="168" spans="1:21" ht="28.05" customHeight="1" x14ac:dyDescent="0.45">
      <c r="A168" s="33"/>
      <c r="B168" s="33"/>
      <c r="C168" s="33" t="s">
        <v>373</v>
      </c>
      <c r="D168" s="33"/>
      <c r="E168" s="36"/>
      <c r="G168" s="26"/>
      <c r="H168" s="31"/>
      <c r="I168" s="83" t="s">
        <v>91</v>
      </c>
      <c r="J168" s="26"/>
      <c r="K168" s="26" t="s">
        <v>123</v>
      </c>
      <c r="L168" s="150"/>
      <c r="M168" s="26"/>
      <c r="N168" s="26"/>
      <c r="P168" s="44"/>
      <c r="R168" s="66"/>
      <c r="S168" s="50"/>
    </row>
    <row r="169" spans="1:21" ht="28.05" customHeight="1" x14ac:dyDescent="0.45">
      <c r="A169" s="33"/>
      <c r="B169" s="33"/>
      <c r="C169" s="235"/>
      <c r="D169" s="236"/>
      <c r="E169" s="236"/>
      <c r="F169" s="236"/>
      <c r="G169" s="237"/>
      <c r="H169" s="20"/>
      <c r="I169" s="145"/>
      <c r="J169" s="26"/>
      <c r="K169" s="145"/>
      <c r="L169" s="39"/>
      <c r="M169" s="26"/>
      <c r="N169" s="26"/>
      <c r="P169" s="44"/>
      <c r="R169" s="66"/>
      <c r="S169" s="50"/>
    </row>
    <row r="170" spans="1:21" ht="28.05" customHeight="1" x14ac:dyDescent="0.45">
      <c r="A170" s="33"/>
      <c r="B170" s="33"/>
      <c r="C170" s="235"/>
      <c r="D170" s="236"/>
      <c r="E170" s="236"/>
      <c r="F170" s="236"/>
      <c r="G170" s="237"/>
      <c r="H170" s="20"/>
      <c r="I170" s="145"/>
      <c r="J170" s="26"/>
      <c r="K170" s="145"/>
      <c r="L170" s="39"/>
      <c r="M170" s="26"/>
      <c r="N170" s="26"/>
      <c r="P170" s="44"/>
      <c r="R170" s="66"/>
      <c r="S170" s="50"/>
    </row>
    <row r="171" spans="1:21" ht="28.05" customHeight="1" x14ac:dyDescent="0.45">
      <c r="A171" s="33"/>
      <c r="B171" s="33"/>
      <c r="C171" s="241"/>
      <c r="D171" s="241"/>
      <c r="E171" s="241"/>
      <c r="F171" s="241"/>
      <c r="G171" s="241"/>
      <c r="H171" s="20"/>
      <c r="I171" s="145"/>
      <c r="J171" s="26"/>
      <c r="K171" s="145"/>
      <c r="L171" s="39"/>
      <c r="M171" s="26"/>
      <c r="N171" s="26"/>
      <c r="P171" s="44"/>
      <c r="R171" s="66"/>
      <c r="S171" s="50"/>
    </row>
    <row r="172" spans="1:21" ht="20.25" customHeight="1" x14ac:dyDescent="0.45">
      <c r="A172" s="33"/>
      <c r="B172" s="33"/>
      <c r="C172" s="33"/>
      <c r="D172" s="33"/>
      <c r="E172" s="36"/>
      <c r="G172" s="26"/>
      <c r="H172" s="31"/>
      <c r="I172" s="49"/>
      <c r="J172" s="26"/>
      <c r="K172" s="26"/>
      <c r="L172" s="39"/>
      <c r="M172" s="26"/>
      <c r="N172" s="26"/>
      <c r="O172" s="170" t="s">
        <v>109</v>
      </c>
      <c r="P172" s="170"/>
      <c r="Q172" s="170"/>
      <c r="R172" s="87">
        <f>SUM(R77:R171)</f>
        <v>0</v>
      </c>
      <c r="S172" s="102">
        <f>IF(SUM(R88:R171)&gt;=25,25,SUM(R88:R171))</f>
        <v>0</v>
      </c>
      <c r="T172" s="163" t="s">
        <v>164</v>
      </c>
      <c r="U172" s="162"/>
    </row>
    <row r="173" spans="1:21" ht="13.5" x14ac:dyDescent="0.45">
      <c r="A173" s="33"/>
      <c r="B173" s="33"/>
      <c r="C173" s="33"/>
      <c r="D173" s="33"/>
      <c r="E173" s="36"/>
      <c r="G173" s="26"/>
      <c r="H173" s="31"/>
      <c r="I173" s="49"/>
      <c r="J173" s="26"/>
      <c r="K173" s="26"/>
      <c r="L173" s="39"/>
      <c r="M173" s="26"/>
      <c r="N173" s="26"/>
      <c r="O173" s="26"/>
      <c r="P173" s="26"/>
      <c r="R173" s="66"/>
      <c r="S173" s="66"/>
    </row>
    <row r="174" spans="1:21" ht="13.9" x14ac:dyDescent="0.45">
      <c r="A174" s="33"/>
      <c r="B174" s="51"/>
      <c r="C174" s="36"/>
      <c r="D174" s="36"/>
      <c r="E174" s="36"/>
      <c r="G174" s="26"/>
      <c r="H174" s="31"/>
      <c r="I174" s="49"/>
      <c r="J174" s="26"/>
      <c r="K174" s="26"/>
      <c r="L174" s="39"/>
      <c r="M174" s="26"/>
      <c r="N174" s="26"/>
      <c r="P174" s="33"/>
      <c r="R174" s="66"/>
      <c r="S174" s="50"/>
    </row>
    <row r="175" spans="1:21" ht="21.5" customHeight="1" x14ac:dyDescent="0.45">
      <c r="A175" s="32" t="s">
        <v>39</v>
      </c>
      <c r="B175" s="32" t="s">
        <v>40</v>
      </c>
      <c r="C175" s="32"/>
      <c r="D175" s="32"/>
      <c r="E175" s="36"/>
      <c r="G175" s="26"/>
      <c r="H175" s="31"/>
      <c r="I175" s="49"/>
      <c r="J175" s="26"/>
      <c r="K175" s="26"/>
      <c r="L175" s="39"/>
      <c r="M175" s="26"/>
      <c r="N175" s="26"/>
      <c r="P175" s="33"/>
      <c r="R175" s="26"/>
      <c r="S175" s="50"/>
    </row>
    <row r="176" spans="1:21" ht="21.5" customHeight="1" x14ac:dyDescent="0.45">
      <c r="A176" s="32" t="s">
        <v>165</v>
      </c>
      <c r="B176" s="32" t="s">
        <v>166</v>
      </c>
      <c r="C176" s="32"/>
      <c r="D176" s="32"/>
      <c r="E176" s="36"/>
      <c r="G176" s="26"/>
      <c r="H176" s="31"/>
      <c r="I176" s="49"/>
      <c r="J176" s="26"/>
      <c r="K176" s="26"/>
      <c r="L176" s="39"/>
      <c r="M176" s="26"/>
      <c r="N176" s="26"/>
      <c r="P176" s="33"/>
      <c r="R176" s="26"/>
    </row>
    <row r="177" spans="1:21" ht="20.25" customHeight="1" x14ac:dyDescent="0.45">
      <c r="A177" s="33"/>
      <c r="B177" s="51" t="s">
        <v>26</v>
      </c>
      <c r="C177" s="168" t="s">
        <v>167</v>
      </c>
      <c r="D177" s="168"/>
      <c r="E177" s="168"/>
      <c r="G177" s="26"/>
      <c r="H177" s="31"/>
      <c r="I177" s="49"/>
      <c r="J177" s="26"/>
      <c r="K177" s="26"/>
      <c r="L177" s="39"/>
      <c r="M177" s="26"/>
      <c r="N177" s="26"/>
      <c r="P177" s="33"/>
      <c r="R177" s="26"/>
      <c r="S177" s="50"/>
    </row>
    <row r="178" spans="1:21" ht="25.5" x14ac:dyDescent="0.45">
      <c r="A178" s="33"/>
      <c r="B178" s="33"/>
      <c r="C178" s="182" t="s">
        <v>168</v>
      </c>
      <c r="D178" s="182"/>
      <c r="E178" s="182" t="s">
        <v>169</v>
      </c>
      <c r="F178" s="182"/>
      <c r="G178" s="182" t="s">
        <v>170</v>
      </c>
      <c r="H178" s="182"/>
      <c r="I178" s="182"/>
      <c r="J178" s="39"/>
      <c r="K178" s="103" t="s">
        <v>171</v>
      </c>
      <c r="L178" s="25"/>
      <c r="M178" s="103" t="s">
        <v>172</v>
      </c>
      <c r="N178" s="83"/>
      <c r="O178" s="83"/>
      <c r="P178" s="83"/>
      <c r="R178" s="26"/>
      <c r="S178" s="104"/>
      <c r="T178" s="167" t="s">
        <v>352</v>
      </c>
      <c r="U178" s="167"/>
    </row>
    <row r="179" spans="1:21" ht="28.05" customHeight="1" x14ac:dyDescent="0.45">
      <c r="A179" s="33"/>
      <c r="B179" s="33"/>
      <c r="C179" s="233" t="s">
        <v>257</v>
      </c>
      <c r="D179" s="234"/>
      <c r="E179" s="183"/>
      <c r="F179" s="183"/>
      <c r="G179" s="235"/>
      <c r="H179" s="236"/>
      <c r="I179" s="237"/>
      <c r="J179" s="50"/>
      <c r="K179" s="141"/>
      <c r="L179" s="105"/>
      <c r="M179" s="106" t="str">
        <f t="shared" ref="M179:M181" si="4">IF(K179=" "," ",IF(K179="N","Y","N"))</f>
        <v>N</v>
      </c>
      <c r="N179" s="83"/>
      <c r="O179" s="83"/>
      <c r="P179" s="83"/>
      <c r="R179" s="26"/>
      <c r="S179" s="104"/>
      <c r="T179" s="167" t="s">
        <v>258</v>
      </c>
      <c r="U179" s="167"/>
    </row>
    <row r="180" spans="1:21" ht="28.05" customHeight="1" x14ac:dyDescent="0.45">
      <c r="A180" s="33"/>
      <c r="B180" s="33"/>
      <c r="C180" s="233" t="s">
        <v>144</v>
      </c>
      <c r="D180" s="234"/>
      <c r="E180" s="183"/>
      <c r="F180" s="183"/>
      <c r="G180" s="235"/>
      <c r="H180" s="236"/>
      <c r="I180" s="237"/>
      <c r="J180" s="50"/>
      <c r="K180" s="141"/>
      <c r="L180" s="105"/>
      <c r="M180" s="106" t="str">
        <f t="shared" si="4"/>
        <v>N</v>
      </c>
      <c r="N180" s="89"/>
      <c r="O180" s="89"/>
      <c r="P180" s="89"/>
      <c r="Q180" s="89"/>
      <c r="R180" s="89"/>
      <c r="S180" s="89"/>
      <c r="T180" s="167" t="s">
        <v>258</v>
      </c>
      <c r="U180" s="167"/>
    </row>
    <row r="181" spans="1:21" ht="28.05" customHeight="1" x14ac:dyDescent="0.45">
      <c r="A181" s="33"/>
      <c r="B181" s="33"/>
      <c r="C181" s="233" t="s">
        <v>172</v>
      </c>
      <c r="D181" s="234"/>
      <c r="E181" s="183"/>
      <c r="F181" s="183"/>
      <c r="G181" s="235"/>
      <c r="H181" s="236"/>
      <c r="I181" s="237"/>
      <c r="J181" s="50"/>
      <c r="K181" s="141"/>
      <c r="L181" s="105"/>
      <c r="M181" s="106" t="str">
        <f t="shared" si="4"/>
        <v>N</v>
      </c>
      <c r="N181" s="89"/>
      <c r="O181" s="89"/>
      <c r="P181" s="89"/>
      <c r="Q181" s="89"/>
      <c r="R181" s="89"/>
      <c r="S181" s="89"/>
      <c r="T181" s="167" t="s">
        <v>356</v>
      </c>
      <c r="U181" s="167"/>
    </row>
    <row r="182" spans="1:21" ht="28.05" customHeight="1" x14ac:dyDescent="0.45">
      <c r="A182" s="33"/>
      <c r="B182" s="33"/>
      <c r="C182" s="183"/>
      <c r="D182" s="183"/>
      <c r="E182" s="183"/>
      <c r="F182" s="183"/>
      <c r="G182" s="183"/>
      <c r="H182" s="183"/>
      <c r="I182" s="183"/>
      <c r="J182" s="50"/>
      <c r="K182" s="141"/>
      <c r="L182" s="105"/>
      <c r="M182" s="106" t="str">
        <f t="shared" ref="M182:M184" si="5">IF(K182=" "," ",IF(K182="N","Y","N"))</f>
        <v>N</v>
      </c>
      <c r="N182" s="31"/>
      <c r="P182" s="31"/>
      <c r="Q182" s="31"/>
      <c r="R182" s="31"/>
      <c r="S182" s="31"/>
      <c r="T182" s="167" t="s">
        <v>355</v>
      </c>
      <c r="U182" s="167"/>
    </row>
    <row r="183" spans="1:21" ht="28.05" customHeight="1" x14ac:dyDescent="0.45">
      <c r="A183" s="33"/>
      <c r="B183" s="33"/>
      <c r="C183" s="183"/>
      <c r="D183" s="183"/>
      <c r="E183" s="183"/>
      <c r="F183" s="183"/>
      <c r="G183" s="176"/>
      <c r="H183" s="177"/>
      <c r="I183" s="178"/>
      <c r="J183" s="50"/>
      <c r="K183" s="141"/>
      <c r="L183" s="105"/>
      <c r="M183" s="106" t="str">
        <f t="shared" si="5"/>
        <v>N</v>
      </c>
      <c r="N183" s="31"/>
      <c r="P183" s="31"/>
      <c r="R183" s="26"/>
      <c r="S183" s="104"/>
      <c r="T183" s="116"/>
    </row>
    <row r="184" spans="1:21" ht="28.05" customHeight="1" x14ac:dyDescent="0.45">
      <c r="A184" s="33"/>
      <c r="B184" s="33"/>
      <c r="C184" s="183"/>
      <c r="D184" s="183"/>
      <c r="E184" s="183"/>
      <c r="F184" s="183"/>
      <c r="G184" s="183"/>
      <c r="H184" s="183"/>
      <c r="I184" s="183"/>
      <c r="J184" s="50"/>
      <c r="K184" s="141"/>
      <c r="L184" s="105"/>
      <c r="M184" s="106" t="str">
        <f t="shared" si="5"/>
        <v>N</v>
      </c>
      <c r="N184" s="31"/>
      <c r="P184" s="31"/>
      <c r="R184" s="26"/>
      <c r="S184" s="104"/>
      <c r="T184" s="165"/>
      <c r="U184" s="165"/>
    </row>
    <row r="185" spans="1:21" ht="13.9" x14ac:dyDescent="0.45">
      <c r="A185" s="33"/>
      <c r="B185" s="33"/>
      <c r="C185" s="33"/>
      <c r="D185" s="33"/>
      <c r="E185" s="33"/>
      <c r="F185" s="33"/>
      <c r="G185" s="33"/>
      <c r="H185" s="33"/>
      <c r="I185" s="33"/>
      <c r="J185" s="33"/>
      <c r="K185" s="107">
        <f>COUNTIF(K179:K184,"Y")</f>
        <v>0</v>
      </c>
      <c r="L185" s="108"/>
      <c r="M185" s="107">
        <f>COUNTIF(M179:M184,"Y")</f>
        <v>0</v>
      </c>
      <c r="N185" s="109"/>
      <c r="O185" s="109"/>
      <c r="P185" s="109"/>
      <c r="R185" s="26"/>
      <c r="S185" s="104"/>
    </row>
    <row r="186" spans="1:21" ht="20.25" customHeight="1" x14ac:dyDescent="0.45">
      <c r="A186" s="33"/>
      <c r="B186" s="51"/>
      <c r="C186" s="97"/>
      <c r="D186" s="97"/>
      <c r="E186" s="97"/>
      <c r="G186" s="26"/>
      <c r="H186" s="31"/>
      <c r="I186" s="49"/>
      <c r="J186" s="26"/>
      <c r="K186" s="26"/>
      <c r="L186" s="39"/>
      <c r="M186" s="26"/>
      <c r="N186" s="26"/>
      <c r="O186" s="31" t="s">
        <v>89</v>
      </c>
      <c r="P186" s="33"/>
      <c r="Q186" s="71">
        <f>(K185*4)+(M185*2)</f>
        <v>0</v>
      </c>
      <c r="R186" s="87">
        <f>IF(Q186&gt;=5,5,Q186)</f>
        <v>0</v>
      </c>
      <c r="S186" s="50"/>
      <c r="T186" s="162" t="s">
        <v>173</v>
      </c>
      <c r="U186" s="162"/>
    </row>
    <row r="187" spans="1:21" ht="20.25" customHeight="1" x14ac:dyDescent="0.45">
      <c r="A187" s="33"/>
      <c r="B187" s="51"/>
      <c r="C187" s="97"/>
      <c r="D187" s="97"/>
      <c r="E187" s="97"/>
      <c r="G187" s="26"/>
      <c r="H187" s="31"/>
      <c r="I187" s="49"/>
      <c r="J187" s="26"/>
      <c r="K187" s="26"/>
      <c r="L187" s="39"/>
      <c r="M187" s="26"/>
      <c r="N187" s="26"/>
      <c r="P187" s="33"/>
      <c r="R187" s="26"/>
      <c r="S187" s="50"/>
    </row>
    <row r="188" spans="1:21" ht="13.9" x14ac:dyDescent="0.45">
      <c r="A188" s="33"/>
      <c r="B188" s="51" t="s">
        <v>29</v>
      </c>
      <c r="C188" s="179" t="s">
        <v>174</v>
      </c>
      <c r="D188" s="179"/>
      <c r="E188" s="179"/>
      <c r="G188" s="26"/>
      <c r="H188" s="31"/>
      <c r="I188" s="49"/>
      <c r="J188" s="20"/>
      <c r="K188" s="26"/>
      <c r="L188" s="26"/>
      <c r="M188" s="39"/>
      <c r="N188" s="26"/>
      <c r="O188" s="26"/>
      <c r="P188" s="31"/>
      <c r="Q188" s="33"/>
      <c r="R188" s="26"/>
      <c r="S188" s="50"/>
    </row>
    <row r="189" spans="1:21" ht="63.75" customHeight="1" x14ac:dyDescent="0.45">
      <c r="A189" s="33"/>
      <c r="B189" s="33"/>
      <c r="C189" s="182" t="s">
        <v>267</v>
      </c>
      <c r="D189" s="182"/>
      <c r="E189" s="182" t="s">
        <v>169</v>
      </c>
      <c r="F189" s="182"/>
      <c r="G189" s="182" t="s">
        <v>170</v>
      </c>
      <c r="H189" s="182"/>
      <c r="I189" s="182"/>
      <c r="J189" s="20"/>
      <c r="K189" s="103" t="s">
        <v>175</v>
      </c>
      <c r="L189" s="103" t="s">
        <v>172</v>
      </c>
      <c r="M189" s="103" t="s">
        <v>176</v>
      </c>
      <c r="N189" s="103" t="s">
        <v>177</v>
      </c>
      <c r="O189" s="103" t="s">
        <v>268</v>
      </c>
      <c r="P189" s="103" t="s">
        <v>269</v>
      </c>
      <c r="Q189" s="33"/>
      <c r="R189" s="20"/>
      <c r="S189" s="104"/>
      <c r="T189" s="167" t="s">
        <v>364</v>
      </c>
      <c r="U189" s="167"/>
    </row>
    <row r="190" spans="1:21" ht="35" customHeight="1" x14ac:dyDescent="0.45">
      <c r="A190" s="33"/>
      <c r="B190" s="33"/>
      <c r="C190" s="184"/>
      <c r="D190" s="184"/>
      <c r="E190" s="184"/>
      <c r="F190" s="184"/>
      <c r="G190" s="184"/>
      <c r="H190" s="184"/>
      <c r="I190" s="184"/>
      <c r="J190" s="20"/>
      <c r="K190" s="143"/>
      <c r="L190" s="143"/>
      <c r="M190" s="143"/>
      <c r="N190" s="143"/>
      <c r="O190" s="143"/>
      <c r="P190" s="143"/>
      <c r="Q190" s="33"/>
      <c r="R190" s="20"/>
      <c r="S190" s="104"/>
      <c r="T190" s="167"/>
      <c r="U190" s="167"/>
    </row>
    <row r="191" spans="1:21" ht="35" customHeight="1" x14ac:dyDescent="0.45">
      <c r="A191" s="33"/>
      <c r="B191" s="33"/>
      <c r="C191" s="184"/>
      <c r="D191" s="184"/>
      <c r="E191" s="184"/>
      <c r="F191" s="184"/>
      <c r="G191" s="184"/>
      <c r="H191" s="184"/>
      <c r="I191" s="184"/>
      <c r="J191" s="20"/>
      <c r="K191" s="143"/>
      <c r="L191" s="143"/>
      <c r="M191" s="143"/>
      <c r="N191" s="143"/>
      <c r="O191" s="143"/>
      <c r="P191" s="143"/>
      <c r="Q191" s="33"/>
      <c r="R191" s="20"/>
      <c r="S191" s="104"/>
      <c r="T191" s="167"/>
      <c r="U191" s="167"/>
    </row>
    <row r="192" spans="1:21" ht="35" customHeight="1" x14ac:dyDescent="0.45">
      <c r="A192" s="33"/>
      <c r="B192" s="33"/>
      <c r="C192" s="187"/>
      <c r="D192" s="188"/>
      <c r="E192" s="184"/>
      <c r="F192" s="184"/>
      <c r="G192" s="184"/>
      <c r="H192" s="184"/>
      <c r="I192" s="184"/>
      <c r="J192" s="20"/>
      <c r="K192" s="143"/>
      <c r="L192" s="143"/>
      <c r="M192" s="143"/>
      <c r="N192" s="143"/>
      <c r="O192" s="143"/>
      <c r="P192" s="143"/>
      <c r="Q192" s="33"/>
      <c r="R192" s="20"/>
      <c r="S192" s="104"/>
      <c r="T192" s="167"/>
      <c r="U192" s="167"/>
    </row>
    <row r="193" spans="1:21" ht="35" customHeight="1" x14ac:dyDescent="0.45">
      <c r="A193" s="33"/>
      <c r="B193" s="33"/>
      <c r="C193" s="184"/>
      <c r="D193" s="184"/>
      <c r="E193" s="184"/>
      <c r="F193" s="184"/>
      <c r="G193" s="184"/>
      <c r="H193" s="184"/>
      <c r="I193" s="184"/>
      <c r="J193" s="20"/>
      <c r="K193" s="143"/>
      <c r="L193" s="143"/>
      <c r="M193" s="143"/>
      <c r="N193" s="143"/>
      <c r="O193" s="143"/>
      <c r="P193" s="143"/>
      <c r="Q193" s="33"/>
      <c r="R193" s="20"/>
      <c r="S193" s="104"/>
      <c r="T193" s="167"/>
      <c r="U193" s="167"/>
    </row>
    <row r="194" spans="1:21" ht="35" customHeight="1" x14ac:dyDescent="0.45">
      <c r="A194" s="33"/>
      <c r="B194" s="33"/>
      <c r="C194" s="184"/>
      <c r="D194" s="184"/>
      <c r="E194" s="184"/>
      <c r="F194" s="184"/>
      <c r="G194" s="184"/>
      <c r="H194" s="184"/>
      <c r="I194" s="184"/>
      <c r="J194" s="20"/>
      <c r="K194" s="143"/>
      <c r="L194" s="143"/>
      <c r="M194" s="143"/>
      <c r="N194" s="143"/>
      <c r="O194" s="143"/>
      <c r="P194" s="143"/>
      <c r="Q194" s="33"/>
      <c r="R194" s="20"/>
      <c r="S194" s="104"/>
      <c r="T194" s="167"/>
      <c r="U194" s="167"/>
    </row>
    <row r="195" spans="1:21" ht="13.5" x14ac:dyDescent="0.45">
      <c r="A195" s="33"/>
      <c r="B195" s="33"/>
      <c r="C195" s="33"/>
      <c r="D195" s="33"/>
      <c r="E195" s="33"/>
      <c r="F195" s="33"/>
      <c r="G195" s="33"/>
      <c r="H195" s="33"/>
      <c r="I195" s="33"/>
      <c r="J195" s="20"/>
      <c r="K195" s="110">
        <f>SUM(K190:K194)*5</f>
        <v>0</v>
      </c>
      <c r="L195" s="110">
        <f>SUM(L190:L194)*3</f>
        <v>0</v>
      </c>
      <c r="M195" s="110">
        <f>SUM(M190:M194)*2</f>
        <v>0</v>
      </c>
      <c r="N195" s="110">
        <f>SUM(N190:N194)*2</f>
        <v>0</v>
      </c>
      <c r="O195" s="110">
        <f>SUM(O190:O194)*1</f>
        <v>0</v>
      </c>
      <c r="P195" s="110">
        <f>SUM(P190:P194)*1</f>
        <v>0</v>
      </c>
      <c r="Q195" s="33"/>
      <c r="R195" s="20"/>
      <c r="S195" s="104"/>
    </row>
    <row r="196" spans="1:21" ht="13.9" x14ac:dyDescent="0.45">
      <c r="A196" s="33"/>
      <c r="B196" s="51"/>
      <c r="C196" s="97"/>
      <c r="D196" s="97"/>
      <c r="E196" s="97"/>
      <c r="G196" s="26"/>
      <c r="H196" s="31"/>
      <c r="I196" s="49"/>
      <c r="J196" s="26"/>
      <c r="K196" s="26"/>
      <c r="L196" s="39"/>
      <c r="M196" s="26"/>
      <c r="N196" s="26"/>
      <c r="P196" s="33"/>
      <c r="R196" s="26"/>
      <c r="S196" s="50"/>
    </row>
    <row r="197" spans="1:21" ht="13.9" x14ac:dyDescent="0.45">
      <c r="A197" s="33"/>
      <c r="B197" s="51"/>
      <c r="C197" s="97"/>
      <c r="D197" s="97"/>
      <c r="E197" s="97"/>
      <c r="G197" s="26"/>
      <c r="H197" s="31"/>
      <c r="I197" s="49"/>
      <c r="J197" s="26"/>
      <c r="K197" s="26"/>
      <c r="L197" s="39"/>
      <c r="M197" s="26"/>
      <c r="N197" s="26"/>
      <c r="O197" s="31" t="s">
        <v>89</v>
      </c>
      <c r="P197" s="33"/>
      <c r="Q197" s="71">
        <f>SUM(K195:P195)</f>
        <v>0</v>
      </c>
      <c r="R197" s="87">
        <f>IF(Q197&gt;=5,5,Q197)</f>
        <v>0</v>
      </c>
      <c r="S197" s="50"/>
      <c r="T197" s="162" t="s">
        <v>173</v>
      </c>
      <c r="U197" s="162"/>
    </row>
    <row r="198" spans="1:21" ht="13.9" x14ac:dyDescent="0.45">
      <c r="A198" s="33"/>
      <c r="B198" s="51"/>
      <c r="C198" s="97"/>
      <c r="D198" s="97"/>
      <c r="E198" s="97"/>
      <c r="G198" s="26"/>
      <c r="H198" s="31"/>
      <c r="I198" s="49"/>
      <c r="J198" s="26"/>
      <c r="K198" s="26"/>
      <c r="L198" s="39"/>
      <c r="M198" s="26"/>
      <c r="N198" s="26"/>
      <c r="P198" s="33"/>
      <c r="R198" s="111"/>
      <c r="S198" s="50"/>
    </row>
    <row r="199" spans="1:21" ht="13.5" x14ac:dyDescent="0.45">
      <c r="A199" s="33"/>
      <c r="B199" s="33"/>
      <c r="C199" s="33"/>
      <c r="D199" s="33"/>
      <c r="E199" s="36"/>
      <c r="G199" s="26"/>
      <c r="H199" s="31"/>
      <c r="I199" s="49"/>
      <c r="J199" s="26"/>
      <c r="K199" s="26"/>
      <c r="L199" s="39"/>
      <c r="M199" s="26"/>
      <c r="N199" s="26"/>
      <c r="P199" s="33"/>
      <c r="R199" s="26"/>
      <c r="S199" s="50"/>
    </row>
    <row r="200" spans="1:21" ht="13.9" x14ac:dyDescent="0.45">
      <c r="A200" s="33"/>
      <c r="B200" s="33"/>
      <c r="C200" s="185" t="s">
        <v>321</v>
      </c>
      <c r="D200" s="186"/>
      <c r="E200" s="186"/>
      <c r="F200" s="186"/>
      <c r="G200" s="186"/>
      <c r="H200" s="186"/>
      <c r="I200" s="186"/>
      <c r="J200" s="186"/>
      <c r="K200" s="186"/>
      <c r="L200" s="186"/>
      <c r="M200" s="186"/>
      <c r="N200" s="26"/>
      <c r="O200" s="20"/>
      <c r="Q200" s="33"/>
      <c r="R200" s="33"/>
      <c r="S200" s="104"/>
    </row>
    <row r="201" spans="1:21" ht="13.8" customHeight="1" x14ac:dyDescent="0.45">
      <c r="A201" s="33"/>
      <c r="B201" s="33"/>
      <c r="C201" s="169" t="s">
        <v>270</v>
      </c>
      <c r="D201" s="169"/>
      <c r="E201" s="169"/>
      <c r="F201" s="169"/>
      <c r="G201" s="169"/>
      <c r="H201" s="169"/>
      <c r="I201" s="169"/>
      <c r="J201" s="33"/>
      <c r="K201" s="169" t="s">
        <v>169</v>
      </c>
      <c r="L201" s="169"/>
      <c r="M201" s="169"/>
      <c r="N201" s="26"/>
      <c r="O201" s="26" t="s">
        <v>178</v>
      </c>
      <c r="P201" s="26" t="s">
        <v>123</v>
      </c>
      <c r="Q201" s="33"/>
      <c r="R201" s="33"/>
      <c r="S201" s="104"/>
    </row>
    <row r="202" spans="1:21" ht="35" customHeight="1" x14ac:dyDescent="0.45">
      <c r="A202" s="33"/>
      <c r="B202" s="33"/>
      <c r="C202" s="189"/>
      <c r="D202" s="190"/>
      <c r="E202" s="190"/>
      <c r="F202" s="190"/>
      <c r="G202" s="190"/>
      <c r="H202" s="190"/>
      <c r="I202" s="190"/>
      <c r="J202" s="33"/>
      <c r="K202" s="191"/>
      <c r="L202" s="192"/>
      <c r="M202" s="192"/>
      <c r="N202" s="26"/>
      <c r="O202" s="146"/>
      <c r="P202" s="146"/>
      <c r="Q202" s="33"/>
      <c r="R202" s="33"/>
      <c r="S202" s="104"/>
    </row>
    <row r="203" spans="1:21" ht="35" customHeight="1" x14ac:dyDescent="0.45">
      <c r="A203" s="33"/>
      <c r="B203" s="33"/>
      <c r="C203" s="189"/>
      <c r="D203" s="190"/>
      <c r="E203" s="190"/>
      <c r="F203" s="190"/>
      <c r="G203" s="190"/>
      <c r="H203" s="190"/>
      <c r="I203" s="190"/>
      <c r="J203" s="33"/>
      <c r="K203" s="191"/>
      <c r="L203" s="192"/>
      <c r="M203" s="192"/>
      <c r="N203" s="26"/>
      <c r="O203" s="146"/>
      <c r="P203" s="146"/>
      <c r="Q203" s="33"/>
      <c r="R203" s="33"/>
      <c r="S203" s="104"/>
    </row>
    <row r="204" spans="1:21" ht="13.5" x14ac:dyDescent="0.45">
      <c r="A204" s="33"/>
      <c r="B204" s="33"/>
      <c r="C204" s="33"/>
      <c r="D204" s="33"/>
      <c r="E204" s="33"/>
      <c r="F204" s="33"/>
      <c r="G204" s="33"/>
      <c r="H204" s="33"/>
      <c r="I204" s="33"/>
      <c r="J204" s="33"/>
      <c r="K204" s="33"/>
      <c r="L204" s="33"/>
      <c r="M204" s="33"/>
      <c r="N204" s="33"/>
      <c r="O204" s="110">
        <f>SUM(O202:O203)*3</f>
        <v>0</v>
      </c>
      <c r="P204" s="110">
        <f>SUM(P202:P203)*2</f>
        <v>0</v>
      </c>
      <c r="Q204" s="33"/>
      <c r="R204" s="33"/>
      <c r="S204" s="104"/>
    </row>
    <row r="205" spans="1:21" ht="13.9" x14ac:dyDescent="0.45">
      <c r="A205" s="33"/>
      <c r="B205" s="33"/>
      <c r="C205" s="33"/>
      <c r="D205" s="33"/>
      <c r="E205" s="33"/>
      <c r="F205" s="33"/>
      <c r="G205" s="33"/>
      <c r="H205" s="33"/>
      <c r="I205" s="33"/>
      <c r="J205" s="33"/>
      <c r="K205" s="33"/>
      <c r="L205" s="33"/>
      <c r="M205" s="33"/>
      <c r="N205" s="33"/>
      <c r="O205" s="109"/>
      <c r="P205" s="109"/>
      <c r="Q205" s="33"/>
      <c r="R205" s="33"/>
      <c r="S205" s="104"/>
    </row>
    <row r="206" spans="1:21" ht="13.5" x14ac:dyDescent="0.45">
      <c r="A206" s="33"/>
      <c r="B206" s="33"/>
      <c r="C206" s="33"/>
      <c r="D206" s="33"/>
      <c r="E206" s="33"/>
      <c r="F206" s="33"/>
      <c r="G206" s="33"/>
      <c r="H206" s="33"/>
      <c r="I206" s="33"/>
      <c r="J206" s="33"/>
      <c r="K206" s="33"/>
      <c r="L206" s="33"/>
      <c r="M206" s="33"/>
      <c r="N206" s="33"/>
      <c r="O206" s="31" t="s">
        <v>89</v>
      </c>
      <c r="P206" s="33"/>
      <c r="Q206" s="112">
        <f>SUM(O204:P204)</f>
        <v>0</v>
      </c>
      <c r="R206" s="87">
        <f>IF(Q206&gt;=3,3,Q206)</f>
        <v>0</v>
      </c>
      <c r="S206" s="104"/>
      <c r="T206" s="162" t="s">
        <v>179</v>
      </c>
      <c r="U206" s="162"/>
    </row>
    <row r="207" spans="1:21" ht="13.5" x14ac:dyDescent="0.45">
      <c r="A207" s="33"/>
      <c r="B207" s="33"/>
      <c r="C207" s="33"/>
      <c r="D207" s="33"/>
      <c r="E207" s="33"/>
      <c r="F207" s="33"/>
      <c r="G207" s="33"/>
      <c r="H207" s="33"/>
      <c r="I207" s="33"/>
      <c r="J207" s="33"/>
      <c r="K207" s="33"/>
      <c r="L207" s="33"/>
      <c r="M207" s="33"/>
      <c r="N207" s="33"/>
      <c r="P207" s="33"/>
      <c r="Q207" s="66"/>
      <c r="R207" s="66"/>
      <c r="S207" s="104"/>
      <c r="T207" s="152"/>
      <c r="U207" s="152"/>
    </row>
    <row r="208" spans="1:21" x14ac:dyDescent="0.45">
      <c r="A208" s="33"/>
      <c r="B208" s="33"/>
      <c r="C208" s="33"/>
      <c r="D208" s="33"/>
      <c r="E208" s="33"/>
      <c r="F208" s="33"/>
      <c r="G208" s="33"/>
      <c r="H208" s="33"/>
      <c r="I208" s="33"/>
      <c r="J208" s="33"/>
      <c r="K208" s="33"/>
      <c r="L208" s="33"/>
      <c r="M208" s="33"/>
      <c r="N208" s="33"/>
      <c r="O208" s="170" t="s">
        <v>333</v>
      </c>
      <c r="P208" s="170"/>
      <c r="Q208" s="170"/>
      <c r="R208" s="87">
        <f>SUM(R186,R197,R206)</f>
        <v>0</v>
      </c>
      <c r="T208" s="152"/>
      <c r="U208" s="152"/>
    </row>
    <row r="209" spans="1:21" ht="13.5" x14ac:dyDescent="0.45">
      <c r="A209" s="33"/>
      <c r="B209" s="33"/>
      <c r="C209" s="33"/>
      <c r="D209" s="33"/>
      <c r="E209" s="33"/>
      <c r="F209" s="33"/>
      <c r="G209" s="33"/>
      <c r="H209" s="33"/>
      <c r="I209" s="33"/>
      <c r="J209" s="33"/>
      <c r="K209" s="33"/>
      <c r="L209" s="33"/>
      <c r="M209" s="33"/>
      <c r="N209" s="33"/>
      <c r="P209" s="33"/>
      <c r="Q209" s="66"/>
      <c r="R209" s="66"/>
      <c r="S209" s="104"/>
      <c r="T209" s="152"/>
      <c r="U209" s="152"/>
    </row>
    <row r="210" spans="1:21" ht="13.9" x14ac:dyDescent="0.45">
      <c r="A210" s="32" t="s">
        <v>180</v>
      </c>
      <c r="B210" s="32" t="s">
        <v>181</v>
      </c>
      <c r="C210" s="32"/>
      <c r="D210" s="32"/>
      <c r="E210" s="36"/>
      <c r="G210" s="26"/>
      <c r="H210" s="31"/>
      <c r="I210" s="49"/>
      <c r="J210" s="26"/>
      <c r="K210" s="26"/>
      <c r="L210" s="39"/>
      <c r="M210" s="26"/>
      <c r="N210" s="26"/>
      <c r="P210" s="33"/>
      <c r="R210" s="26"/>
      <c r="S210" s="20"/>
    </row>
    <row r="211" spans="1:21" ht="13.9" x14ac:dyDescent="0.45">
      <c r="A211" s="33"/>
      <c r="B211" s="51" t="s">
        <v>26</v>
      </c>
      <c r="C211" s="168" t="s">
        <v>182</v>
      </c>
      <c r="D211" s="168"/>
      <c r="E211" s="168"/>
      <c r="F211" s="168"/>
      <c r="G211" s="168"/>
      <c r="H211" s="168"/>
      <c r="I211" s="168"/>
      <c r="J211" s="168"/>
      <c r="K211" s="168"/>
      <c r="L211" s="39"/>
      <c r="M211" s="26"/>
      <c r="N211" s="26"/>
      <c r="O211" s="26"/>
      <c r="P211" s="51"/>
      <c r="Q211" s="33"/>
      <c r="R211" s="33"/>
      <c r="S211" s="104"/>
    </row>
    <row r="212" spans="1:21" ht="22.8" customHeight="1" x14ac:dyDescent="0.45">
      <c r="A212" s="33"/>
      <c r="B212" s="51"/>
      <c r="C212" s="182" t="s">
        <v>271</v>
      </c>
      <c r="D212" s="182"/>
      <c r="E212" s="182"/>
      <c r="F212" s="182"/>
      <c r="G212" s="182" t="s">
        <v>183</v>
      </c>
      <c r="H212" s="182"/>
      <c r="I212" s="182"/>
      <c r="J212" s="182"/>
      <c r="K212" s="51"/>
      <c r="L212" s="170" t="s">
        <v>91</v>
      </c>
      <c r="M212" s="170"/>
      <c r="N212" s="26"/>
      <c r="O212" s="26" t="s">
        <v>184</v>
      </c>
      <c r="P212" s="51"/>
      <c r="Q212" s="33"/>
      <c r="R212" s="33"/>
      <c r="S212" s="104"/>
      <c r="T212" s="166" t="s">
        <v>375</v>
      </c>
      <c r="U212" s="166"/>
    </row>
    <row r="213" spans="1:21" ht="43.8" customHeight="1" x14ac:dyDescent="0.45">
      <c r="A213" s="33"/>
      <c r="B213" s="33"/>
      <c r="C213" s="230" t="s">
        <v>320</v>
      </c>
      <c r="D213" s="231"/>
      <c r="E213" s="231"/>
      <c r="F213" s="232"/>
      <c r="G213" s="172"/>
      <c r="H213" s="173"/>
      <c r="I213" s="173"/>
      <c r="J213" s="173"/>
      <c r="K213" s="26"/>
      <c r="L213" s="174"/>
      <c r="M213" s="175"/>
      <c r="N213" s="26"/>
      <c r="O213" s="146"/>
      <c r="P213" s="26"/>
      <c r="Q213" s="71">
        <f>IF(O213&gt;=1,1,O213)</f>
        <v>0</v>
      </c>
      <c r="R213" s="26"/>
      <c r="S213" s="104"/>
      <c r="T213" s="166"/>
      <c r="U213" s="166"/>
    </row>
    <row r="214" spans="1:21" ht="30" customHeight="1" x14ac:dyDescent="0.45">
      <c r="A214" s="33"/>
      <c r="B214" s="33"/>
      <c r="C214" s="176"/>
      <c r="D214" s="177"/>
      <c r="E214" s="177"/>
      <c r="F214" s="178"/>
      <c r="G214" s="172"/>
      <c r="H214" s="173"/>
      <c r="I214" s="173"/>
      <c r="J214" s="173"/>
      <c r="K214" s="26"/>
      <c r="L214" s="174"/>
      <c r="M214" s="175"/>
      <c r="N214" s="26"/>
      <c r="O214" s="146"/>
      <c r="P214" s="26"/>
      <c r="Q214" s="71">
        <f t="shared" ref="Q214:Q220" si="6">IF(O214&gt;=1,1,O214)</f>
        <v>0</v>
      </c>
      <c r="R214" s="26"/>
      <c r="S214" s="104"/>
      <c r="T214" s="166"/>
      <c r="U214" s="166"/>
    </row>
    <row r="215" spans="1:21" ht="30" customHeight="1" x14ac:dyDescent="0.45">
      <c r="A215" s="33"/>
      <c r="B215" s="33"/>
      <c r="C215" s="176"/>
      <c r="D215" s="177"/>
      <c r="E215" s="177"/>
      <c r="F215" s="178"/>
      <c r="G215" s="172"/>
      <c r="H215" s="173"/>
      <c r="I215" s="173"/>
      <c r="J215" s="173"/>
      <c r="K215" s="26"/>
      <c r="L215" s="174"/>
      <c r="M215" s="175"/>
      <c r="N215" s="26"/>
      <c r="O215" s="146"/>
      <c r="P215" s="26"/>
      <c r="Q215" s="71">
        <f t="shared" si="6"/>
        <v>0</v>
      </c>
      <c r="R215" s="26"/>
      <c r="S215" s="104"/>
      <c r="T215" s="166"/>
      <c r="U215" s="166"/>
    </row>
    <row r="216" spans="1:21" ht="30" customHeight="1" x14ac:dyDescent="0.45">
      <c r="A216" s="33"/>
      <c r="B216" s="33"/>
      <c r="C216" s="176"/>
      <c r="D216" s="177"/>
      <c r="E216" s="177"/>
      <c r="F216" s="178"/>
      <c r="G216" s="172"/>
      <c r="H216" s="173"/>
      <c r="I216" s="173"/>
      <c r="J216" s="173"/>
      <c r="K216" s="26"/>
      <c r="L216" s="174"/>
      <c r="M216" s="175"/>
      <c r="N216" s="26"/>
      <c r="O216" s="146"/>
      <c r="P216" s="26"/>
      <c r="Q216" s="71">
        <f t="shared" si="6"/>
        <v>0</v>
      </c>
      <c r="R216" s="26"/>
      <c r="S216" s="104"/>
    </row>
    <row r="217" spans="1:21" ht="30" customHeight="1" x14ac:dyDescent="0.45">
      <c r="A217" s="33"/>
      <c r="B217" s="33"/>
      <c r="C217" s="176"/>
      <c r="D217" s="177"/>
      <c r="E217" s="177"/>
      <c r="F217" s="178"/>
      <c r="G217" s="172"/>
      <c r="H217" s="173"/>
      <c r="I217" s="173"/>
      <c r="J217" s="173"/>
      <c r="K217" s="26"/>
      <c r="L217" s="174"/>
      <c r="M217" s="175"/>
      <c r="N217" s="26"/>
      <c r="O217" s="146"/>
      <c r="P217" s="26"/>
      <c r="Q217" s="71">
        <f t="shared" si="6"/>
        <v>0</v>
      </c>
      <c r="R217" s="26"/>
      <c r="S217" s="104"/>
    </row>
    <row r="218" spans="1:21" ht="30" customHeight="1" x14ac:dyDescent="0.45">
      <c r="A218" s="33"/>
      <c r="B218" s="33"/>
      <c r="C218" s="176"/>
      <c r="D218" s="177"/>
      <c r="E218" s="177"/>
      <c r="F218" s="178"/>
      <c r="G218" s="172"/>
      <c r="H218" s="173"/>
      <c r="I218" s="173"/>
      <c r="J218" s="173"/>
      <c r="K218" s="26"/>
      <c r="L218" s="174"/>
      <c r="M218" s="175"/>
      <c r="N218" s="26"/>
      <c r="O218" s="146"/>
      <c r="P218" s="26"/>
      <c r="Q218" s="71">
        <f t="shared" si="6"/>
        <v>0</v>
      </c>
      <c r="R218" s="26"/>
      <c r="S218" s="104"/>
    </row>
    <row r="219" spans="1:21" ht="30" customHeight="1" x14ac:dyDescent="0.45">
      <c r="A219" s="33"/>
      <c r="B219" s="33"/>
      <c r="C219" s="176"/>
      <c r="D219" s="177"/>
      <c r="E219" s="177"/>
      <c r="F219" s="178"/>
      <c r="G219" s="172"/>
      <c r="H219" s="173"/>
      <c r="I219" s="173"/>
      <c r="J219" s="173"/>
      <c r="K219" s="26"/>
      <c r="L219" s="174"/>
      <c r="M219" s="175"/>
      <c r="N219" s="26"/>
      <c r="O219" s="146"/>
      <c r="P219" s="26"/>
      <c r="Q219" s="71">
        <f t="shared" si="6"/>
        <v>0</v>
      </c>
      <c r="R219" s="26"/>
      <c r="S219" s="104"/>
    </row>
    <row r="220" spans="1:21" ht="30" customHeight="1" x14ac:dyDescent="0.45">
      <c r="A220" s="33"/>
      <c r="B220" s="33"/>
      <c r="C220" s="176"/>
      <c r="D220" s="177"/>
      <c r="E220" s="177"/>
      <c r="F220" s="178"/>
      <c r="G220" s="172"/>
      <c r="H220" s="173"/>
      <c r="I220" s="173"/>
      <c r="J220" s="173"/>
      <c r="K220" s="26"/>
      <c r="L220" s="174"/>
      <c r="M220" s="175"/>
      <c r="N220" s="26"/>
      <c r="O220" s="146"/>
      <c r="P220" s="26"/>
      <c r="Q220" s="71">
        <f t="shared" si="6"/>
        <v>0</v>
      </c>
      <c r="R220" s="26"/>
      <c r="S220" s="104"/>
    </row>
    <row r="221" spans="1:21" ht="13.9" x14ac:dyDescent="0.45">
      <c r="A221" s="32"/>
      <c r="B221" s="32"/>
      <c r="C221" s="32"/>
      <c r="D221" s="32"/>
      <c r="E221" s="36"/>
      <c r="G221" s="26"/>
      <c r="H221" s="31"/>
      <c r="I221" s="49"/>
      <c r="J221" s="26"/>
      <c r="K221" s="26"/>
      <c r="L221" s="39"/>
      <c r="M221" s="26"/>
      <c r="N221" s="26"/>
      <c r="P221" s="33"/>
      <c r="R221" s="26"/>
      <c r="S221" s="50"/>
    </row>
    <row r="222" spans="1:21" ht="13.9" x14ac:dyDescent="0.45">
      <c r="A222" s="32"/>
      <c r="B222" s="32"/>
      <c r="C222" s="32"/>
      <c r="D222" s="32"/>
      <c r="E222" s="36"/>
      <c r="G222" s="26"/>
      <c r="H222" s="31"/>
      <c r="I222" s="49"/>
      <c r="J222" s="26"/>
      <c r="K222" s="26"/>
      <c r="L222" s="39"/>
      <c r="M222" s="26"/>
      <c r="N222" s="26"/>
      <c r="O222" s="31" t="s">
        <v>89</v>
      </c>
      <c r="P222" s="33"/>
      <c r="Q222" s="112">
        <f>SUM(Q213:Q221)</f>
        <v>0</v>
      </c>
      <c r="R222" s="87">
        <f>IF(Q222&gt;=5,5,Q222)</f>
        <v>0</v>
      </c>
      <c r="S222" s="104"/>
      <c r="T222" s="162" t="s">
        <v>173</v>
      </c>
      <c r="U222" s="162"/>
    </row>
    <row r="223" spans="1:21" ht="13.9" x14ac:dyDescent="0.45">
      <c r="A223" s="32"/>
      <c r="B223" s="32"/>
      <c r="C223" s="32"/>
      <c r="D223" s="32"/>
      <c r="E223" s="36"/>
      <c r="G223" s="26"/>
      <c r="H223" s="31"/>
      <c r="I223" s="49"/>
      <c r="J223" s="26"/>
      <c r="K223" s="26"/>
      <c r="L223" s="39"/>
      <c r="M223" s="26"/>
      <c r="N223" s="26"/>
      <c r="P223" s="33"/>
      <c r="R223" s="26"/>
      <c r="S223" s="50"/>
    </row>
    <row r="224" spans="1:21" ht="20.25" customHeight="1" x14ac:dyDescent="0.45">
      <c r="A224" s="33"/>
      <c r="B224" s="51" t="s">
        <v>29</v>
      </c>
      <c r="C224" s="197" t="s">
        <v>185</v>
      </c>
      <c r="D224" s="197"/>
      <c r="E224" s="197"/>
      <c r="F224" s="197"/>
      <c r="G224" s="197"/>
      <c r="H224" s="197"/>
      <c r="I224" s="197"/>
      <c r="J224" s="197"/>
      <c r="K224" s="197"/>
      <c r="L224" s="33"/>
      <c r="M224" s="33"/>
      <c r="N224" s="26"/>
      <c r="O224" s="33"/>
      <c r="P224" s="33"/>
      <c r="R224" s="26"/>
      <c r="S224" s="50"/>
    </row>
    <row r="225" spans="1:21" ht="37.25" customHeight="1" x14ac:dyDescent="0.45">
      <c r="A225" s="33"/>
      <c r="B225" s="33"/>
      <c r="C225" s="182" t="s">
        <v>186</v>
      </c>
      <c r="D225" s="182"/>
      <c r="E225" s="182"/>
      <c r="F225" s="182"/>
      <c r="G225" s="182" t="s">
        <v>183</v>
      </c>
      <c r="H225" s="182"/>
      <c r="I225" s="182"/>
      <c r="J225" s="182"/>
      <c r="K225" s="51"/>
      <c r="L225" s="170" t="s">
        <v>91</v>
      </c>
      <c r="M225" s="170"/>
      <c r="N225" s="26"/>
      <c r="O225" s="26" t="s">
        <v>184</v>
      </c>
      <c r="P225" s="51"/>
      <c r="Q225" s="33"/>
      <c r="R225" s="26"/>
      <c r="S225" s="104"/>
      <c r="T225" s="166" t="s">
        <v>272</v>
      </c>
      <c r="U225" s="166"/>
    </row>
    <row r="226" spans="1:21" ht="28.05" customHeight="1" x14ac:dyDescent="0.45">
      <c r="A226" s="33"/>
      <c r="B226" s="33"/>
      <c r="C226" s="171" t="s">
        <v>376</v>
      </c>
      <c r="D226" s="171"/>
      <c r="E226" s="171"/>
      <c r="F226" s="171"/>
      <c r="G226" s="172"/>
      <c r="H226" s="173"/>
      <c r="I226" s="173"/>
      <c r="J226" s="173"/>
      <c r="K226" s="113"/>
      <c r="L226" s="174"/>
      <c r="M226" s="175"/>
      <c r="N226" s="26"/>
      <c r="O226" s="146"/>
      <c r="P226" s="26"/>
      <c r="Q226" s="71">
        <f>IF(O226&gt;=1,4,0)</f>
        <v>0</v>
      </c>
      <c r="R226" s="26"/>
      <c r="S226" s="104"/>
      <c r="T226" s="167" t="s">
        <v>273</v>
      </c>
      <c r="U226" s="167"/>
    </row>
    <row r="227" spans="1:21" ht="28.05" customHeight="1" x14ac:dyDescent="0.45">
      <c r="A227" s="33"/>
      <c r="B227" s="33"/>
      <c r="C227" s="176"/>
      <c r="D227" s="177"/>
      <c r="E227" s="177"/>
      <c r="F227" s="178"/>
      <c r="G227" s="172"/>
      <c r="H227" s="173"/>
      <c r="I227" s="173"/>
      <c r="J227" s="173"/>
      <c r="K227" s="113"/>
      <c r="L227" s="174"/>
      <c r="M227" s="175"/>
      <c r="N227" s="26"/>
      <c r="O227" s="146"/>
      <c r="P227" s="26"/>
      <c r="Q227" s="71">
        <f>IF(O227&gt;=5,2,O227/5*2)</f>
        <v>0</v>
      </c>
      <c r="R227" s="26"/>
      <c r="S227" s="104"/>
    </row>
    <row r="228" spans="1:21" ht="28.05" customHeight="1" x14ac:dyDescent="0.45">
      <c r="A228" s="33"/>
      <c r="B228" s="33"/>
      <c r="C228" s="176"/>
      <c r="D228" s="177"/>
      <c r="E228" s="177"/>
      <c r="F228" s="178"/>
      <c r="G228" s="172"/>
      <c r="H228" s="173"/>
      <c r="I228" s="173"/>
      <c r="J228" s="173"/>
      <c r="K228" s="113"/>
      <c r="L228" s="174"/>
      <c r="M228" s="175"/>
      <c r="N228" s="26"/>
      <c r="O228" s="146"/>
      <c r="P228" s="26"/>
      <c r="Q228" s="71">
        <f>IF(O228&gt;=5,2,O228/5*2)</f>
        <v>0</v>
      </c>
      <c r="R228" s="26"/>
      <c r="S228" s="104"/>
    </row>
    <row r="229" spans="1:21" ht="28.05" customHeight="1" x14ac:dyDescent="0.45">
      <c r="A229" s="33"/>
      <c r="B229" s="33"/>
      <c r="C229" s="176"/>
      <c r="D229" s="177"/>
      <c r="E229" s="177"/>
      <c r="F229" s="178"/>
      <c r="G229" s="172"/>
      <c r="H229" s="173"/>
      <c r="I229" s="173"/>
      <c r="J229" s="173"/>
      <c r="K229" s="113"/>
      <c r="L229" s="174"/>
      <c r="M229" s="175"/>
      <c r="N229" s="26"/>
      <c r="O229" s="146"/>
      <c r="P229" s="26"/>
      <c r="Q229" s="71">
        <f>IF(O229&gt;=5,2,O229/5*2)</f>
        <v>0</v>
      </c>
      <c r="R229" s="26"/>
      <c r="S229" s="104"/>
    </row>
    <row r="230" spans="1:21" ht="13.9" x14ac:dyDescent="0.45">
      <c r="A230" s="33"/>
      <c r="B230" s="51"/>
      <c r="C230" s="51"/>
      <c r="D230" s="51"/>
      <c r="E230" s="36"/>
      <c r="G230" s="26"/>
      <c r="H230" s="31"/>
      <c r="I230" s="49"/>
      <c r="J230" s="26"/>
      <c r="K230" s="26"/>
      <c r="L230" s="39"/>
      <c r="M230" s="26"/>
      <c r="N230" s="26"/>
      <c r="P230" s="33"/>
      <c r="R230" s="26"/>
      <c r="S230" s="50"/>
    </row>
    <row r="231" spans="1:21" ht="13.9" x14ac:dyDescent="0.45">
      <c r="A231" s="33"/>
      <c r="B231" s="51"/>
      <c r="C231" s="51"/>
      <c r="D231" s="51"/>
      <c r="E231" s="36"/>
      <c r="G231" s="26"/>
      <c r="H231" s="31"/>
      <c r="I231" s="49"/>
      <c r="J231" s="26"/>
      <c r="K231" s="26"/>
      <c r="L231" s="39"/>
      <c r="M231" s="26"/>
      <c r="N231" s="26"/>
      <c r="O231" s="31" t="s">
        <v>89</v>
      </c>
      <c r="P231" s="33"/>
      <c r="Q231" s="112">
        <f>SUM(Q224:Q230)</f>
        <v>0</v>
      </c>
      <c r="R231" s="87">
        <f>IF(Q231&gt;=5,5,Q231)</f>
        <v>0</v>
      </c>
      <c r="S231" s="50"/>
      <c r="T231" s="162" t="s">
        <v>173</v>
      </c>
      <c r="U231" s="162"/>
    </row>
    <row r="232" spans="1:21" ht="13.9" x14ac:dyDescent="0.45">
      <c r="A232" s="33"/>
      <c r="B232" s="51"/>
      <c r="C232" s="51"/>
      <c r="D232" s="51"/>
      <c r="E232" s="36"/>
      <c r="G232" s="26"/>
      <c r="H232" s="31"/>
      <c r="I232" s="49"/>
      <c r="J232" s="26"/>
      <c r="K232" s="26"/>
      <c r="L232" s="39"/>
      <c r="M232" s="26"/>
      <c r="N232" s="26"/>
      <c r="P232" s="33"/>
      <c r="Q232" s="66"/>
      <c r="R232" s="66"/>
      <c r="S232" s="50"/>
    </row>
    <row r="233" spans="1:21" ht="13.9" x14ac:dyDescent="0.45">
      <c r="A233" s="33"/>
      <c r="B233" s="51" t="s">
        <v>132</v>
      </c>
      <c r="C233" s="168" t="s">
        <v>188</v>
      </c>
      <c r="D233" s="168"/>
      <c r="E233" s="168"/>
      <c r="F233" s="168"/>
      <c r="G233" s="168"/>
      <c r="H233" s="168"/>
      <c r="I233" s="168"/>
      <c r="J233" s="168"/>
      <c r="K233" s="168"/>
      <c r="L233" s="114" t="s">
        <v>189</v>
      </c>
      <c r="M233" s="26"/>
      <c r="N233" s="26"/>
      <c r="O233" s="26"/>
      <c r="P233" s="33"/>
      <c r="R233" s="26"/>
      <c r="S233" s="50"/>
    </row>
    <row r="234" spans="1:21" ht="30" customHeight="1" x14ac:dyDescent="0.45">
      <c r="A234" s="33"/>
      <c r="B234" s="33"/>
      <c r="C234" s="169" t="s">
        <v>274</v>
      </c>
      <c r="D234" s="169"/>
      <c r="E234" s="169"/>
      <c r="F234" s="169"/>
      <c r="G234" s="169" t="s">
        <v>183</v>
      </c>
      <c r="H234" s="169"/>
      <c r="I234" s="169"/>
      <c r="J234" s="169"/>
      <c r="K234" s="51"/>
      <c r="L234" s="170" t="s">
        <v>91</v>
      </c>
      <c r="M234" s="170"/>
      <c r="N234" s="26"/>
      <c r="O234" s="26" t="s">
        <v>184</v>
      </c>
      <c r="P234" s="26"/>
      <c r="R234" s="26"/>
      <c r="S234" s="104"/>
    </row>
    <row r="235" spans="1:21" ht="13.9" x14ac:dyDescent="0.45">
      <c r="A235" s="33"/>
      <c r="B235" s="51"/>
      <c r="C235" s="51"/>
      <c r="D235" s="51"/>
      <c r="E235" s="36"/>
      <c r="G235" s="26"/>
      <c r="H235" s="31"/>
      <c r="I235" s="49"/>
      <c r="J235" s="26"/>
      <c r="K235" s="26"/>
      <c r="L235" s="39"/>
      <c r="M235" s="26"/>
      <c r="N235" s="26"/>
      <c r="P235" s="33"/>
      <c r="Q235" s="66"/>
      <c r="R235" s="66"/>
      <c r="S235" s="50"/>
    </row>
    <row r="236" spans="1:21" ht="30" customHeight="1" x14ac:dyDescent="0.45">
      <c r="A236" s="33"/>
      <c r="B236" s="33"/>
      <c r="C236" s="171" t="s">
        <v>257</v>
      </c>
      <c r="D236" s="171"/>
      <c r="E236" s="171"/>
      <c r="F236" s="171"/>
      <c r="G236" s="172"/>
      <c r="H236" s="173"/>
      <c r="I236" s="173"/>
      <c r="J236" s="173"/>
      <c r="K236" s="113"/>
      <c r="L236" s="174"/>
      <c r="M236" s="175"/>
      <c r="N236" s="26"/>
      <c r="O236" s="146"/>
      <c r="P236" s="26"/>
      <c r="Q236" s="71">
        <f>IF(O236&gt;=1,1,0)</f>
        <v>0</v>
      </c>
      <c r="R236" s="26"/>
      <c r="S236" s="104"/>
      <c r="T236" s="166" t="s">
        <v>374</v>
      </c>
      <c r="U236" s="166"/>
    </row>
    <row r="237" spans="1:21" ht="30" customHeight="1" x14ac:dyDescent="0.45">
      <c r="A237" s="33"/>
      <c r="B237" s="33"/>
      <c r="C237" s="171" t="s">
        <v>190</v>
      </c>
      <c r="D237" s="171"/>
      <c r="E237" s="171"/>
      <c r="F237" s="171"/>
      <c r="G237" s="172"/>
      <c r="H237" s="173"/>
      <c r="I237" s="173"/>
      <c r="J237" s="173"/>
      <c r="K237" s="113"/>
      <c r="L237" s="174"/>
      <c r="M237" s="175"/>
      <c r="N237" s="26"/>
      <c r="O237" s="146"/>
      <c r="P237" s="26"/>
      <c r="Q237" s="71">
        <f>IF(O237&gt;=2,2,0)</f>
        <v>0</v>
      </c>
      <c r="R237" s="26"/>
      <c r="S237" s="104"/>
      <c r="T237" s="166" t="s">
        <v>379</v>
      </c>
      <c r="U237" s="166"/>
    </row>
    <row r="238" spans="1:21" ht="30" customHeight="1" x14ac:dyDescent="0.45">
      <c r="A238" s="33"/>
      <c r="B238" s="33"/>
      <c r="C238" s="176"/>
      <c r="D238" s="177"/>
      <c r="E238" s="177"/>
      <c r="F238" s="178"/>
      <c r="G238" s="172"/>
      <c r="H238" s="173"/>
      <c r="I238" s="173"/>
      <c r="J238" s="173"/>
      <c r="K238" s="113"/>
      <c r="L238" s="174"/>
      <c r="M238" s="175"/>
      <c r="N238" s="26"/>
      <c r="O238" s="146"/>
      <c r="P238" s="26"/>
      <c r="Q238" s="71">
        <f t="shared" ref="Q238:Q241" si="7">IF(O238&gt;=1,1,0)</f>
        <v>0</v>
      </c>
      <c r="R238" s="26"/>
      <c r="S238" s="104"/>
      <c r="T238" s="166" t="s">
        <v>374</v>
      </c>
      <c r="U238" s="166"/>
    </row>
    <row r="239" spans="1:21" ht="28.05" customHeight="1" x14ac:dyDescent="0.45">
      <c r="A239" s="33"/>
      <c r="B239" s="33"/>
      <c r="C239" s="176"/>
      <c r="D239" s="177"/>
      <c r="E239" s="177"/>
      <c r="F239" s="178"/>
      <c r="G239" s="172"/>
      <c r="H239" s="173"/>
      <c r="I239" s="173"/>
      <c r="J239" s="173"/>
      <c r="K239" s="113"/>
      <c r="L239" s="174"/>
      <c r="M239" s="175"/>
      <c r="N239" s="26"/>
      <c r="O239" s="146"/>
      <c r="P239" s="26"/>
      <c r="Q239" s="71">
        <f t="shared" si="7"/>
        <v>0</v>
      </c>
      <c r="R239" s="26"/>
      <c r="S239" s="104"/>
      <c r="T239" s="166" t="s">
        <v>374</v>
      </c>
      <c r="U239" s="166"/>
    </row>
    <row r="240" spans="1:21" ht="28.05" customHeight="1" x14ac:dyDescent="0.45">
      <c r="A240" s="33"/>
      <c r="B240" s="33"/>
      <c r="C240" s="176"/>
      <c r="D240" s="177"/>
      <c r="E240" s="177"/>
      <c r="F240" s="178"/>
      <c r="G240" s="172"/>
      <c r="H240" s="173"/>
      <c r="I240" s="173"/>
      <c r="J240" s="173"/>
      <c r="K240" s="113"/>
      <c r="L240" s="174"/>
      <c r="M240" s="175"/>
      <c r="N240" s="26"/>
      <c r="O240" s="146"/>
      <c r="P240" s="26"/>
      <c r="Q240" s="71">
        <f t="shared" si="7"/>
        <v>0</v>
      </c>
      <c r="R240" s="26"/>
      <c r="S240" s="104"/>
      <c r="T240" s="166" t="s">
        <v>374</v>
      </c>
      <c r="U240" s="166"/>
    </row>
    <row r="241" spans="1:21" ht="28.05" customHeight="1" x14ac:dyDescent="0.45">
      <c r="A241" s="33"/>
      <c r="B241" s="33"/>
      <c r="C241" s="176"/>
      <c r="D241" s="177"/>
      <c r="E241" s="177"/>
      <c r="F241" s="178"/>
      <c r="G241" s="172"/>
      <c r="H241" s="173"/>
      <c r="I241" s="173"/>
      <c r="J241" s="173"/>
      <c r="K241" s="113"/>
      <c r="L241" s="174"/>
      <c r="M241" s="175"/>
      <c r="N241" s="26"/>
      <c r="O241" s="146"/>
      <c r="P241" s="26"/>
      <c r="Q241" s="71">
        <f t="shared" si="7"/>
        <v>0</v>
      </c>
      <c r="R241" s="26"/>
      <c r="S241" s="104"/>
      <c r="T241" s="166" t="s">
        <v>374</v>
      </c>
      <c r="U241" s="166"/>
    </row>
    <row r="242" spans="1:21" ht="13.9" x14ac:dyDescent="0.45">
      <c r="A242" s="33"/>
      <c r="B242" s="51"/>
      <c r="C242" s="51"/>
      <c r="D242" s="51"/>
      <c r="E242" s="36"/>
      <c r="G242" s="26"/>
      <c r="H242" s="31"/>
      <c r="I242" s="49"/>
      <c r="J242" s="26"/>
      <c r="K242" s="26"/>
      <c r="L242" s="39"/>
      <c r="M242" s="26"/>
      <c r="N242" s="26"/>
      <c r="P242" s="33"/>
      <c r="Q242" s="66"/>
      <c r="R242" s="66"/>
      <c r="S242" s="50"/>
    </row>
    <row r="243" spans="1:21" ht="30" customHeight="1" x14ac:dyDescent="0.45">
      <c r="A243" s="33"/>
      <c r="B243" s="33"/>
      <c r="C243" s="171" t="s">
        <v>377</v>
      </c>
      <c r="D243" s="171"/>
      <c r="E243" s="171"/>
      <c r="F243" s="171"/>
      <c r="G243" s="172"/>
      <c r="H243" s="173"/>
      <c r="I243" s="173"/>
      <c r="J243" s="173"/>
      <c r="K243" s="113"/>
      <c r="L243" s="174"/>
      <c r="M243" s="175"/>
      <c r="N243" s="26"/>
      <c r="O243" s="146"/>
      <c r="P243" s="26"/>
      <c r="Q243" s="71">
        <f>IF(O243&gt;=5,2,O243/10*2)</f>
        <v>0</v>
      </c>
      <c r="R243" s="26"/>
      <c r="S243" s="104"/>
      <c r="T243" s="166" t="s">
        <v>187</v>
      </c>
      <c r="U243" s="166"/>
    </row>
    <row r="244" spans="1:21" ht="30" customHeight="1" x14ac:dyDescent="0.45">
      <c r="A244" s="33"/>
      <c r="B244" s="33"/>
      <c r="C244" s="171" t="s">
        <v>378</v>
      </c>
      <c r="D244" s="171"/>
      <c r="E244" s="171"/>
      <c r="F244" s="171"/>
      <c r="G244" s="172"/>
      <c r="H244" s="173"/>
      <c r="I244" s="173"/>
      <c r="J244" s="173"/>
      <c r="K244" s="113"/>
      <c r="L244" s="174"/>
      <c r="M244" s="175"/>
      <c r="N244" s="26"/>
      <c r="O244" s="146"/>
      <c r="P244" s="26"/>
      <c r="Q244" s="71">
        <f>IF(O244&gt;=5,2,O244/5*2)</f>
        <v>0</v>
      </c>
      <c r="R244" s="26"/>
      <c r="S244" s="104"/>
      <c r="T244" s="166" t="s">
        <v>187</v>
      </c>
      <c r="U244" s="166"/>
    </row>
    <row r="245" spans="1:21" ht="28.05" customHeight="1" x14ac:dyDescent="0.45">
      <c r="A245" s="33"/>
      <c r="B245" s="33"/>
      <c r="C245" s="176"/>
      <c r="D245" s="177"/>
      <c r="E245" s="177"/>
      <c r="F245" s="178"/>
      <c r="G245" s="172"/>
      <c r="H245" s="173"/>
      <c r="I245" s="173"/>
      <c r="J245" s="173"/>
      <c r="K245" s="113"/>
      <c r="L245" s="174"/>
      <c r="M245" s="175"/>
      <c r="N245" s="26"/>
      <c r="O245" s="146"/>
      <c r="P245" s="26"/>
      <c r="Q245" s="71">
        <f t="shared" ref="Q245:Q247" si="8">IF(O245&gt;=5,2,O245/5*2)</f>
        <v>0</v>
      </c>
      <c r="R245" s="26"/>
      <c r="S245" s="104"/>
      <c r="T245" s="166" t="s">
        <v>187</v>
      </c>
      <c r="U245" s="166"/>
    </row>
    <row r="246" spans="1:21" ht="28.05" customHeight="1" x14ac:dyDescent="0.45">
      <c r="A246" s="33"/>
      <c r="B246" s="33"/>
      <c r="C246" s="176"/>
      <c r="D246" s="177"/>
      <c r="E246" s="177"/>
      <c r="F246" s="178"/>
      <c r="G246" s="172"/>
      <c r="H246" s="173"/>
      <c r="I246" s="173"/>
      <c r="J246" s="173"/>
      <c r="K246" s="113"/>
      <c r="L246" s="174"/>
      <c r="M246" s="175"/>
      <c r="N246" s="26"/>
      <c r="O246" s="146"/>
      <c r="P246" s="26"/>
      <c r="Q246" s="71">
        <f t="shared" si="8"/>
        <v>0</v>
      </c>
      <c r="R246" s="26"/>
      <c r="S246" s="104"/>
      <c r="T246" s="166" t="s">
        <v>187</v>
      </c>
      <c r="U246" s="166"/>
    </row>
    <row r="247" spans="1:21" ht="28.05" customHeight="1" x14ac:dyDescent="0.45">
      <c r="A247" s="33"/>
      <c r="B247" s="33"/>
      <c r="C247" s="176"/>
      <c r="D247" s="177"/>
      <c r="E247" s="177"/>
      <c r="F247" s="178"/>
      <c r="G247" s="172"/>
      <c r="H247" s="173"/>
      <c r="I247" s="173"/>
      <c r="J247" s="173"/>
      <c r="K247" s="113"/>
      <c r="L247" s="174"/>
      <c r="M247" s="175"/>
      <c r="N247" s="26"/>
      <c r="O247" s="146"/>
      <c r="P247" s="26"/>
      <c r="Q247" s="71">
        <f t="shared" si="8"/>
        <v>0</v>
      </c>
      <c r="R247" s="26"/>
      <c r="S247" s="104"/>
      <c r="T247" s="166" t="s">
        <v>187</v>
      </c>
      <c r="U247" s="166"/>
    </row>
    <row r="248" spans="1:21" ht="13.9" x14ac:dyDescent="0.45">
      <c r="A248" s="33"/>
      <c r="B248" s="51"/>
      <c r="C248" s="51"/>
      <c r="D248" s="51"/>
      <c r="E248" s="36"/>
      <c r="G248" s="26"/>
      <c r="H248" s="31"/>
      <c r="I248" s="49"/>
      <c r="J248" s="26"/>
      <c r="K248" s="26"/>
      <c r="L248" s="39"/>
      <c r="M248" s="26"/>
      <c r="N248" s="26"/>
      <c r="P248" s="33"/>
      <c r="Q248" s="66"/>
      <c r="R248" s="26"/>
      <c r="S248" s="50"/>
    </row>
    <row r="249" spans="1:21" ht="13.9" x14ac:dyDescent="0.45">
      <c r="A249" s="33"/>
      <c r="B249" s="51"/>
      <c r="C249" s="51"/>
      <c r="D249" s="51"/>
      <c r="E249" s="36"/>
      <c r="G249" s="26"/>
      <c r="H249" s="31"/>
      <c r="I249" s="49"/>
      <c r="J249" s="26"/>
      <c r="K249" s="26"/>
      <c r="L249" s="39"/>
      <c r="M249" s="26"/>
      <c r="N249" s="26"/>
      <c r="O249" s="31" t="s">
        <v>89</v>
      </c>
      <c r="P249" s="33"/>
      <c r="Q249" s="112">
        <f>SUM(Q233:Q248)</f>
        <v>0</v>
      </c>
      <c r="R249" s="87">
        <f>IF(Q249&gt;=5,5,Q249)</f>
        <v>0</v>
      </c>
      <c r="S249" s="50"/>
      <c r="T249" s="162" t="s">
        <v>173</v>
      </c>
      <c r="U249" s="162"/>
    </row>
    <row r="250" spans="1:21" ht="13.9" x14ac:dyDescent="0.45">
      <c r="A250" s="33"/>
      <c r="B250" s="33"/>
      <c r="C250" s="33"/>
      <c r="D250" s="33"/>
      <c r="E250" s="33"/>
      <c r="F250" s="33"/>
      <c r="G250" s="33"/>
      <c r="H250" s="33"/>
      <c r="I250" s="33"/>
      <c r="J250" s="33"/>
      <c r="K250" s="33"/>
      <c r="L250" s="33"/>
      <c r="M250" s="26"/>
      <c r="N250" s="26"/>
      <c r="O250" s="33"/>
      <c r="P250" s="117"/>
      <c r="Q250" s="118"/>
      <c r="S250" s="104"/>
    </row>
    <row r="251" spans="1:21" x14ac:dyDescent="0.45">
      <c r="A251" s="33"/>
      <c r="B251" s="33"/>
      <c r="C251" s="33"/>
      <c r="D251" s="33"/>
      <c r="E251" s="33"/>
      <c r="F251" s="33"/>
      <c r="G251" s="33"/>
      <c r="H251" s="33"/>
      <c r="I251" s="33"/>
      <c r="J251" s="33"/>
      <c r="K251" s="33"/>
      <c r="L251" s="33"/>
      <c r="M251" s="26"/>
      <c r="N251" s="26"/>
      <c r="O251" s="170" t="s">
        <v>334</v>
      </c>
      <c r="P251" s="170"/>
      <c r="Q251" s="170"/>
      <c r="R251" s="87">
        <f>SUM(R222,R231,R249)</f>
        <v>0</v>
      </c>
      <c r="T251" s="162" t="s">
        <v>235</v>
      </c>
      <c r="U251" s="162"/>
    </row>
    <row r="252" spans="1:21" ht="13.9" x14ac:dyDescent="0.45">
      <c r="A252" s="33"/>
      <c r="B252" s="51"/>
      <c r="C252" s="51"/>
      <c r="D252" s="51"/>
      <c r="E252" s="36"/>
      <c r="G252" s="26"/>
      <c r="H252" s="31"/>
      <c r="I252" s="49"/>
      <c r="J252" s="26"/>
      <c r="K252" s="26"/>
      <c r="L252" s="39"/>
      <c r="M252" s="26"/>
      <c r="N252" s="26"/>
      <c r="P252" s="33"/>
      <c r="Q252" s="66"/>
      <c r="R252" s="66"/>
      <c r="S252" s="50"/>
    </row>
    <row r="253" spans="1:21" ht="28.25" customHeight="1" x14ac:dyDescent="0.45">
      <c r="A253" s="33"/>
      <c r="B253" s="51"/>
      <c r="C253" s="51"/>
      <c r="D253" s="51"/>
      <c r="E253" s="36"/>
      <c r="G253" s="26"/>
      <c r="H253" s="31"/>
      <c r="I253" s="49"/>
      <c r="J253" s="26"/>
      <c r="K253" s="182" t="s">
        <v>191</v>
      </c>
      <c r="L253" s="182"/>
      <c r="M253" s="225" t="s">
        <v>192</v>
      </c>
      <c r="N253" s="225"/>
      <c r="O253" s="225"/>
      <c r="P253" s="225"/>
      <c r="Q253" s="66"/>
      <c r="R253" s="66"/>
      <c r="S253" s="50"/>
      <c r="T253" s="115" t="s">
        <v>193</v>
      </c>
      <c r="U253" s="116" t="s">
        <v>194</v>
      </c>
    </row>
    <row r="254" spans="1:21" x14ac:dyDescent="0.45">
      <c r="A254" s="33"/>
      <c r="B254" s="51"/>
      <c r="C254" s="186" t="s">
        <v>195</v>
      </c>
      <c r="D254" s="186"/>
      <c r="E254" s="186"/>
      <c r="F254" s="186"/>
      <c r="G254" s="186"/>
      <c r="H254" s="186"/>
      <c r="I254" s="186"/>
      <c r="J254" s="186"/>
      <c r="K254" s="226"/>
      <c r="L254" s="227"/>
      <c r="M254" s="26"/>
      <c r="N254" s="228">
        <f>IFERROR((K254/($I$10+$Q$10)),0)</f>
        <v>0</v>
      </c>
      <c r="O254" s="229"/>
      <c r="P254" s="33"/>
      <c r="Q254" s="66"/>
      <c r="R254" s="87">
        <f>IF(N254&gt;=5,4,IF(N254&gt;=4,3,IF(N254&gt;=2,2,IF(N254&gt;=1,1,0))))</f>
        <v>0</v>
      </c>
      <c r="T254" s="115" t="s">
        <v>196</v>
      </c>
      <c r="U254" s="116" t="s">
        <v>197</v>
      </c>
    </row>
    <row r="255" spans="1:21" ht="13.9" x14ac:dyDescent="0.45">
      <c r="A255" s="33"/>
      <c r="B255" s="51"/>
      <c r="C255" s="51"/>
      <c r="D255" s="51"/>
      <c r="E255" s="36"/>
      <c r="G255" s="26"/>
      <c r="H255" s="31"/>
      <c r="I255" s="49"/>
      <c r="J255" s="26"/>
      <c r="K255" s="26"/>
      <c r="L255" s="39"/>
      <c r="M255" s="26"/>
      <c r="N255" s="26"/>
      <c r="P255" s="33"/>
      <c r="Q255" s="66"/>
      <c r="S255" s="66"/>
      <c r="T255" s="115" t="s">
        <v>198</v>
      </c>
      <c r="U255" s="116" t="s">
        <v>199</v>
      </c>
    </row>
    <row r="256" spans="1:21" ht="13.9" x14ac:dyDescent="0.45">
      <c r="A256" s="33"/>
      <c r="B256" s="51"/>
      <c r="C256" s="51"/>
      <c r="D256" s="51"/>
      <c r="E256" s="36"/>
      <c r="G256" s="26"/>
      <c r="H256" s="31"/>
      <c r="I256" s="49"/>
      <c r="J256" s="26"/>
      <c r="K256" s="26"/>
      <c r="L256" s="39"/>
      <c r="M256" s="26"/>
      <c r="N256" s="26"/>
      <c r="P256" s="33"/>
      <c r="Q256" s="66"/>
      <c r="S256" s="66"/>
      <c r="T256" s="115" t="s">
        <v>200</v>
      </c>
      <c r="U256" s="116" t="s">
        <v>201</v>
      </c>
    </row>
    <row r="257" spans="1:21" ht="27" customHeight="1" x14ac:dyDescent="0.45">
      <c r="A257" s="33"/>
      <c r="B257" s="51" t="s">
        <v>141</v>
      </c>
      <c r="C257" s="168" t="s">
        <v>275</v>
      </c>
      <c r="D257" s="168"/>
      <c r="E257" s="168"/>
      <c r="F257" s="168"/>
      <c r="G257" s="168"/>
      <c r="H257" s="33"/>
      <c r="I257" s="170" t="s">
        <v>122</v>
      </c>
      <c r="J257" s="170"/>
      <c r="K257" s="58" t="s">
        <v>202</v>
      </c>
      <c r="L257" s="57"/>
      <c r="M257" s="58"/>
      <c r="N257" s="169" t="s">
        <v>203</v>
      </c>
      <c r="O257" s="169"/>
      <c r="P257" s="44"/>
      <c r="Q257" s="33"/>
      <c r="S257" s="33"/>
      <c r="T257" s="167" t="s">
        <v>276</v>
      </c>
      <c r="U257" s="167"/>
    </row>
    <row r="258" spans="1:21" ht="28.05" customHeight="1" x14ac:dyDescent="0.45">
      <c r="A258" s="33"/>
      <c r="B258" s="33"/>
      <c r="C258" s="189"/>
      <c r="D258" s="189"/>
      <c r="E258" s="189"/>
      <c r="F258" s="189"/>
      <c r="G258" s="189"/>
      <c r="H258" s="49"/>
      <c r="I258" s="222"/>
      <c r="J258" s="222"/>
      <c r="K258" s="26"/>
      <c r="L258" s="147"/>
      <c r="M258" s="94"/>
      <c r="N258" s="223">
        <f>IFERROR((L258/($I$10+$M$10)),0)</f>
        <v>0</v>
      </c>
      <c r="O258" s="224"/>
      <c r="P258" s="118"/>
      <c r="R258" s="87">
        <f>IF(N258&gt;=20,2,IF(N258&gt;=10,1,0))</f>
        <v>0</v>
      </c>
      <c r="T258" s="119" t="s">
        <v>204</v>
      </c>
      <c r="U258" s="116" t="s">
        <v>201</v>
      </c>
    </row>
    <row r="259" spans="1:21" ht="28.05" customHeight="1" x14ac:dyDescent="0.45">
      <c r="A259" s="33"/>
      <c r="B259" s="33"/>
      <c r="C259" s="189"/>
      <c r="D259" s="189"/>
      <c r="E259" s="189"/>
      <c r="F259" s="189"/>
      <c r="G259" s="189"/>
      <c r="H259" s="49"/>
      <c r="I259" s="222"/>
      <c r="J259" s="222"/>
      <c r="K259" s="26"/>
      <c r="L259" s="147"/>
      <c r="M259" s="33"/>
      <c r="N259" s="223">
        <f>IFERROR((L259/($I$10+$M$10)),0)</f>
        <v>0</v>
      </c>
      <c r="O259" s="224"/>
      <c r="P259" s="120"/>
      <c r="Q259" s="33"/>
      <c r="R259" s="87">
        <f>IF(N259&gt;=20,2,IF(N259&gt;=10,1,0))</f>
        <v>0</v>
      </c>
      <c r="T259" s="119" t="s">
        <v>205</v>
      </c>
      <c r="U259" s="116" t="s">
        <v>199</v>
      </c>
    </row>
    <row r="260" spans="1:21" ht="13.9" x14ac:dyDescent="0.45">
      <c r="A260" s="33"/>
      <c r="B260" s="33"/>
      <c r="C260" s="33"/>
      <c r="D260" s="33"/>
      <c r="E260" s="33"/>
      <c r="F260" s="33"/>
      <c r="G260" s="33"/>
      <c r="H260" s="33"/>
      <c r="I260" s="33"/>
      <c r="J260" s="33"/>
      <c r="K260" s="33"/>
      <c r="L260" s="33"/>
      <c r="M260" s="26"/>
      <c r="N260" s="26"/>
      <c r="O260" s="33"/>
      <c r="P260" s="117"/>
      <c r="Q260" s="118"/>
      <c r="S260" s="104"/>
    </row>
    <row r="261" spans="1:21" ht="13.5" x14ac:dyDescent="0.45">
      <c r="A261" s="33"/>
      <c r="B261" s="33"/>
      <c r="C261" s="33"/>
      <c r="D261" s="33"/>
      <c r="E261" s="33"/>
      <c r="F261" s="33"/>
      <c r="G261" s="33"/>
      <c r="H261" s="33"/>
      <c r="I261" s="33"/>
      <c r="J261" s="33"/>
      <c r="K261" s="33"/>
      <c r="L261" s="33"/>
      <c r="M261" s="26"/>
      <c r="N261" s="26"/>
      <c r="O261" s="170" t="s">
        <v>109</v>
      </c>
      <c r="P261" s="170"/>
      <c r="Q261" s="170"/>
      <c r="R261" s="121"/>
      <c r="S261" s="102">
        <f>IF(SUM(R208,R251,R254,R258:R259)&gt;=15,15,SUM(R208,R251,R254,R258:R259))</f>
        <v>0</v>
      </c>
      <c r="T261" s="163" t="s">
        <v>235</v>
      </c>
      <c r="U261" s="162"/>
    </row>
    <row r="262" spans="1:21" ht="13.9" x14ac:dyDescent="0.45">
      <c r="A262" s="33"/>
      <c r="B262" s="33"/>
      <c r="C262" s="33"/>
      <c r="D262" s="33"/>
      <c r="E262" s="33"/>
      <c r="F262" s="33"/>
      <c r="G262" s="33"/>
      <c r="H262" s="33"/>
      <c r="I262" s="33"/>
      <c r="J262" s="33"/>
      <c r="K262" s="33"/>
      <c r="L262" s="33"/>
      <c r="M262" s="26"/>
      <c r="N262" s="26"/>
      <c r="O262" s="33"/>
      <c r="P262" s="117"/>
      <c r="Q262" s="118"/>
      <c r="R262" s="33"/>
      <c r="S262" s="104"/>
    </row>
    <row r="263" spans="1:21" ht="13.9" x14ac:dyDescent="0.45">
      <c r="A263" s="33"/>
      <c r="B263" s="33"/>
      <c r="C263" s="33"/>
      <c r="D263" s="33"/>
      <c r="E263" s="33"/>
      <c r="F263" s="33"/>
      <c r="G263" s="33"/>
      <c r="H263" s="33"/>
      <c r="I263" s="33"/>
      <c r="J263" s="33"/>
      <c r="K263" s="33"/>
      <c r="L263" s="33"/>
      <c r="M263" s="26"/>
      <c r="N263" s="26"/>
      <c r="O263" s="33"/>
      <c r="P263" s="117"/>
      <c r="Q263" s="118"/>
      <c r="R263" s="33"/>
      <c r="S263" s="104"/>
    </row>
    <row r="264" spans="1:21" ht="13.9" x14ac:dyDescent="0.45">
      <c r="A264" s="32" t="s">
        <v>207</v>
      </c>
      <c r="B264" s="32" t="s">
        <v>277</v>
      </c>
      <c r="C264" s="32"/>
      <c r="D264" s="32"/>
      <c r="E264" s="36"/>
      <c r="G264" s="26"/>
      <c r="H264" s="31"/>
      <c r="I264" s="49"/>
      <c r="J264" s="26"/>
      <c r="K264" s="26"/>
      <c r="L264" s="39"/>
      <c r="M264" s="26"/>
      <c r="N264" s="26"/>
      <c r="P264" s="33"/>
      <c r="R264" s="26"/>
      <c r="S264" s="50"/>
    </row>
    <row r="265" spans="1:21" ht="13.9" x14ac:dyDescent="0.45">
      <c r="A265" s="32" t="s">
        <v>43</v>
      </c>
      <c r="B265" s="32" t="s">
        <v>278</v>
      </c>
      <c r="C265" s="32"/>
      <c r="D265" s="32"/>
      <c r="E265" s="36"/>
      <c r="G265" s="26"/>
      <c r="H265" s="31"/>
      <c r="I265" s="49"/>
      <c r="J265" s="26"/>
      <c r="K265" s="26"/>
      <c r="L265" s="39"/>
      <c r="M265" s="26"/>
      <c r="N265" s="26"/>
      <c r="P265" s="33"/>
      <c r="Q265" s="122"/>
      <c r="R265" s="33"/>
      <c r="S265" s="50"/>
    </row>
    <row r="266" spans="1:21" ht="13.9" x14ac:dyDescent="0.45">
      <c r="A266" s="33"/>
      <c r="B266" s="51" t="s">
        <v>26</v>
      </c>
      <c r="C266" s="168" t="s">
        <v>208</v>
      </c>
      <c r="D266" s="168"/>
      <c r="E266" s="168"/>
      <c r="G266" s="26"/>
      <c r="H266" s="31"/>
      <c r="I266" s="49"/>
      <c r="J266" s="26"/>
      <c r="K266" s="26"/>
      <c r="L266" s="39"/>
      <c r="M266" s="26"/>
      <c r="N266" s="26"/>
      <c r="P266" s="33"/>
      <c r="R266" s="122"/>
      <c r="S266" s="33"/>
    </row>
    <row r="267" spans="1:21" ht="28.05" customHeight="1" x14ac:dyDescent="0.45">
      <c r="A267" s="33"/>
      <c r="B267" s="33"/>
      <c r="C267" s="195" t="s">
        <v>209</v>
      </c>
      <c r="D267" s="195"/>
      <c r="E267" s="195"/>
      <c r="F267" s="26">
        <v>16</v>
      </c>
      <c r="G267" s="26" t="s">
        <v>125</v>
      </c>
      <c r="H267" s="143"/>
      <c r="I267" s="49" t="s">
        <v>210</v>
      </c>
      <c r="J267" s="26"/>
      <c r="K267" s="26"/>
      <c r="L267" s="39"/>
      <c r="M267" s="26"/>
      <c r="N267" s="26"/>
      <c r="P267" s="33"/>
      <c r="Q267" s="26" t="s">
        <v>126</v>
      </c>
      <c r="R267" s="87">
        <f>+F267*H267</f>
        <v>0</v>
      </c>
      <c r="S267" s="50"/>
      <c r="T267" s="115" t="s">
        <v>358</v>
      </c>
    </row>
    <row r="268" spans="1:21" ht="28.05" customHeight="1" x14ac:dyDescent="0.45">
      <c r="A268" s="33"/>
      <c r="B268" s="33"/>
      <c r="C268" s="195" t="s">
        <v>211</v>
      </c>
      <c r="D268" s="195"/>
      <c r="E268" s="195"/>
      <c r="F268" s="26">
        <v>14</v>
      </c>
      <c r="G268" s="26" t="s">
        <v>125</v>
      </c>
      <c r="H268" s="143"/>
      <c r="I268" s="49" t="s">
        <v>210</v>
      </c>
      <c r="J268" s="26"/>
      <c r="K268" s="26"/>
      <c r="L268" s="39"/>
      <c r="M268" s="26"/>
      <c r="N268" s="26"/>
      <c r="P268" s="33"/>
      <c r="Q268" s="26" t="s">
        <v>126</v>
      </c>
      <c r="R268" s="87">
        <f>+F268*H268</f>
        <v>0</v>
      </c>
      <c r="S268" s="50"/>
    </row>
    <row r="269" spans="1:21" ht="13.5" x14ac:dyDescent="0.45">
      <c r="A269" s="33"/>
      <c r="B269" s="33"/>
      <c r="C269" s="36"/>
      <c r="D269" s="36"/>
      <c r="E269" s="36"/>
      <c r="G269" s="26"/>
      <c r="H269" s="26"/>
      <c r="I269" s="49"/>
      <c r="J269" s="26"/>
      <c r="K269" s="26"/>
      <c r="L269" s="39"/>
      <c r="M269" s="26"/>
      <c r="N269" s="26"/>
      <c r="P269" s="33"/>
      <c r="R269" s="66"/>
      <c r="S269" s="50"/>
    </row>
    <row r="270" spans="1:21" ht="28.05" customHeight="1" x14ac:dyDescent="0.45">
      <c r="A270" s="33"/>
      <c r="B270" s="33"/>
      <c r="C270" s="195" t="s">
        <v>212</v>
      </c>
      <c r="D270" s="195"/>
      <c r="E270" s="195"/>
      <c r="F270" s="26">
        <v>12</v>
      </c>
      <c r="G270" s="26" t="s">
        <v>125</v>
      </c>
      <c r="H270" s="143"/>
      <c r="I270" s="49" t="s">
        <v>210</v>
      </c>
      <c r="J270" s="26"/>
      <c r="K270" s="26"/>
      <c r="L270" s="39"/>
      <c r="M270" s="26"/>
      <c r="N270" s="26"/>
      <c r="P270" s="33"/>
      <c r="Q270" s="26" t="s">
        <v>126</v>
      </c>
      <c r="R270" s="87">
        <f>+F270*H270</f>
        <v>0</v>
      </c>
      <c r="S270" s="50"/>
    </row>
    <row r="271" spans="1:21" ht="28.05" customHeight="1" x14ac:dyDescent="0.45">
      <c r="A271" s="33"/>
      <c r="B271" s="33"/>
      <c r="C271" s="195" t="s">
        <v>213</v>
      </c>
      <c r="D271" s="195"/>
      <c r="E271" s="195"/>
      <c r="F271" s="26">
        <v>10</v>
      </c>
      <c r="G271" s="26" t="s">
        <v>125</v>
      </c>
      <c r="H271" s="143"/>
      <c r="I271" s="49" t="s">
        <v>210</v>
      </c>
      <c r="J271" s="26"/>
      <c r="K271" s="26"/>
      <c r="L271" s="39"/>
      <c r="M271" s="26"/>
      <c r="N271" s="26"/>
      <c r="P271" s="33"/>
      <c r="Q271" s="26" t="s">
        <v>126</v>
      </c>
      <c r="R271" s="87">
        <f>+F271*H271</f>
        <v>0</v>
      </c>
      <c r="S271" s="50"/>
    </row>
    <row r="272" spans="1:21" ht="28.05" customHeight="1" x14ac:dyDescent="0.45">
      <c r="A272" s="33"/>
      <c r="B272" s="33"/>
      <c r="C272" s="195" t="s">
        <v>214</v>
      </c>
      <c r="D272" s="195"/>
      <c r="E272" s="195"/>
      <c r="F272" s="26">
        <v>8</v>
      </c>
      <c r="G272" s="26" t="s">
        <v>125</v>
      </c>
      <c r="H272" s="143"/>
      <c r="I272" s="49" t="s">
        <v>210</v>
      </c>
      <c r="J272" s="26"/>
      <c r="K272" s="26"/>
      <c r="L272" s="39"/>
      <c r="M272" s="26"/>
      <c r="N272" s="26"/>
      <c r="P272" s="33"/>
      <c r="Q272" s="26" t="s">
        <v>126</v>
      </c>
      <c r="R272" s="87">
        <f>+F272*H272</f>
        <v>0</v>
      </c>
      <c r="S272" s="50"/>
    </row>
    <row r="273" spans="1:19" ht="13.5" x14ac:dyDescent="0.45">
      <c r="A273" s="33"/>
      <c r="B273" s="33"/>
      <c r="C273" s="33"/>
      <c r="D273" s="33"/>
      <c r="E273" s="36"/>
      <c r="G273" s="26"/>
      <c r="H273" s="31"/>
      <c r="I273" s="49"/>
      <c r="J273" s="26"/>
      <c r="K273" s="26"/>
      <c r="L273" s="39"/>
      <c r="M273" s="26"/>
      <c r="N273" s="26"/>
      <c r="P273" s="33"/>
      <c r="R273" s="26"/>
      <c r="S273" s="50"/>
    </row>
    <row r="274" spans="1:19" ht="13.9" x14ac:dyDescent="0.45">
      <c r="A274" s="33"/>
      <c r="B274" s="51" t="s">
        <v>29</v>
      </c>
      <c r="C274" s="51" t="s">
        <v>215</v>
      </c>
      <c r="D274" s="26"/>
      <c r="E274" s="220"/>
      <c r="F274" s="221"/>
      <c r="G274" s="221"/>
      <c r="H274" s="221"/>
      <c r="I274" s="221"/>
      <c r="J274" s="221"/>
      <c r="K274" s="221"/>
      <c r="L274" s="221"/>
      <c r="M274" s="221"/>
      <c r="N274" s="221"/>
      <c r="O274" s="26"/>
      <c r="P274" s="33"/>
      <c r="Q274" s="33"/>
      <c r="R274" s="33"/>
      <c r="S274" s="104"/>
    </row>
    <row r="275" spans="1:19" ht="30.5" customHeight="1" x14ac:dyDescent="0.45">
      <c r="A275" s="33"/>
      <c r="B275" s="33"/>
      <c r="C275" s="169" t="s">
        <v>263</v>
      </c>
      <c r="D275" s="170"/>
      <c r="E275" s="170"/>
      <c r="F275" s="170"/>
      <c r="G275" s="170"/>
      <c r="H275" s="26"/>
      <c r="I275" s="26"/>
      <c r="J275" s="33"/>
      <c r="K275" s="26" t="s">
        <v>216</v>
      </c>
      <c r="L275" s="26"/>
      <c r="N275" s="26"/>
      <c r="P275" s="26" t="s">
        <v>217</v>
      </c>
      <c r="R275" s="33"/>
      <c r="S275" s="104"/>
    </row>
    <row r="276" spans="1:19" ht="28.05" customHeight="1" x14ac:dyDescent="0.45">
      <c r="A276" s="33"/>
      <c r="B276" s="33"/>
      <c r="C276" s="191"/>
      <c r="D276" s="191"/>
      <c r="E276" s="191"/>
      <c r="F276" s="191"/>
      <c r="G276" s="191"/>
      <c r="H276" s="26"/>
      <c r="I276" s="26"/>
      <c r="J276" s="153"/>
      <c r="K276" s="153"/>
      <c r="L276" s="153"/>
      <c r="N276" s="26"/>
      <c r="P276" s="143"/>
      <c r="R276" s="33"/>
      <c r="S276" s="104"/>
    </row>
    <row r="277" spans="1:19" ht="28.05" customHeight="1" x14ac:dyDescent="0.45">
      <c r="A277" s="33"/>
      <c r="B277" s="33"/>
      <c r="C277" s="191"/>
      <c r="D277" s="191"/>
      <c r="E277" s="191"/>
      <c r="F277" s="191"/>
      <c r="G277" s="191"/>
      <c r="H277" s="26"/>
      <c r="I277" s="26"/>
      <c r="J277" s="153"/>
      <c r="K277" s="153"/>
      <c r="L277" s="153"/>
      <c r="N277" s="26"/>
      <c r="P277" s="143"/>
      <c r="R277" s="33"/>
      <c r="S277" s="104"/>
    </row>
    <row r="278" spans="1:19" ht="28.05" customHeight="1" x14ac:dyDescent="0.45">
      <c r="A278" s="33"/>
      <c r="B278" s="33"/>
      <c r="C278" s="191"/>
      <c r="D278" s="191"/>
      <c r="E278" s="191"/>
      <c r="F278" s="191"/>
      <c r="G278" s="191"/>
      <c r="H278" s="26"/>
      <c r="I278" s="26"/>
      <c r="J278" s="153"/>
      <c r="K278" s="153"/>
      <c r="L278" s="153"/>
      <c r="N278" s="26"/>
      <c r="P278" s="143"/>
      <c r="R278" s="33"/>
      <c r="S278" s="104"/>
    </row>
    <row r="279" spans="1:19" ht="28.05" customHeight="1" x14ac:dyDescent="0.45">
      <c r="A279" s="33"/>
      <c r="B279" s="33"/>
      <c r="C279" s="191"/>
      <c r="D279" s="191"/>
      <c r="E279" s="191"/>
      <c r="F279" s="191"/>
      <c r="G279" s="191"/>
      <c r="H279" s="26"/>
      <c r="I279" s="26"/>
      <c r="J279" s="153"/>
      <c r="K279" s="153"/>
      <c r="L279" s="153"/>
      <c r="N279" s="26"/>
      <c r="P279" s="143"/>
      <c r="R279" s="33"/>
      <c r="S279" s="104"/>
    </row>
    <row r="280" spans="1:19" ht="28.05" customHeight="1" x14ac:dyDescent="0.45">
      <c r="A280" s="33"/>
      <c r="B280" s="33"/>
      <c r="C280" s="191"/>
      <c r="D280" s="191"/>
      <c r="E280" s="191"/>
      <c r="F280" s="191"/>
      <c r="G280" s="191"/>
      <c r="H280" s="26"/>
      <c r="I280" s="26"/>
      <c r="J280" s="153"/>
      <c r="K280" s="153"/>
      <c r="L280" s="153"/>
      <c r="N280" s="26"/>
      <c r="P280" s="143"/>
      <c r="R280" s="33"/>
      <c r="S280" s="104"/>
    </row>
    <row r="281" spans="1:19" ht="28.05" customHeight="1" x14ac:dyDescent="0.45">
      <c r="A281" s="33"/>
      <c r="B281" s="33"/>
      <c r="C281" s="191"/>
      <c r="D281" s="191"/>
      <c r="E281" s="191"/>
      <c r="F281" s="191"/>
      <c r="G281" s="191"/>
      <c r="H281" s="26"/>
      <c r="I281" s="26"/>
      <c r="J281" s="153"/>
      <c r="K281" s="153"/>
      <c r="L281" s="153"/>
      <c r="N281" s="26"/>
      <c r="P281" s="143"/>
      <c r="R281" s="33"/>
      <c r="S281" s="104"/>
    </row>
    <row r="282" spans="1:19" ht="28.05" customHeight="1" x14ac:dyDescent="0.45">
      <c r="A282" s="33"/>
      <c r="B282" s="33"/>
      <c r="C282" s="191"/>
      <c r="D282" s="191"/>
      <c r="E282" s="191"/>
      <c r="F282" s="191"/>
      <c r="G282" s="191"/>
      <c r="H282" s="26"/>
      <c r="I282" s="26"/>
      <c r="J282" s="153"/>
      <c r="K282" s="153"/>
      <c r="L282" s="153"/>
      <c r="N282" s="26"/>
      <c r="P282" s="143"/>
      <c r="R282" s="33"/>
      <c r="S282" s="104"/>
    </row>
    <row r="283" spans="1:19" ht="28.05" customHeight="1" x14ac:dyDescent="0.45">
      <c r="A283" s="33"/>
      <c r="B283" s="33"/>
      <c r="C283" s="191"/>
      <c r="D283" s="191"/>
      <c r="E283" s="191"/>
      <c r="F283" s="191"/>
      <c r="G283" s="191"/>
      <c r="H283" s="26"/>
      <c r="I283" s="26"/>
      <c r="J283" s="153"/>
      <c r="K283" s="153"/>
      <c r="L283" s="153"/>
      <c r="N283" s="26"/>
      <c r="P283" s="143"/>
      <c r="R283" s="33"/>
      <c r="S283" s="104"/>
    </row>
    <row r="284" spans="1:19" ht="28.05" customHeight="1" x14ac:dyDescent="0.45">
      <c r="A284" s="33"/>
      <c r="B284" s="33"/>
      <c r="C284" s="191"/>
      <c r="D284" s="191"/>
      <c r="E284" s="191"/>
      <c r="F284" s="191"/>
      <c r="G284" s="191"/>
      <c r="H284" s="26"/>
      <c r="I284" s="26"/>
      <c r="J284" s="153"/>
      <c r="K284" s="153"/>
      <c r="L284" s="153"/>
      <c r="N284" s="26"/>
      <c r="P284" s="143"/>
      <c r="R284" s="33"/>
      <c r="S284" s="104"/>
    </row>
    <row r="285" spans="1:19" ht="28.05" customHeight="1" x14ac:dyDescent="0.45">
      <c r="A285" s="33"/>
      <c r="B285" s="33"/>
      <c r="C285" s="191"/>
      <c r="D285" s="191"/>
      <c r="E285" s="191"/>
      <c r="F285" s="191"/>
      <c r="G285" s="191"/>
      <c r="H285" s="26"/>
      <c r="I285" s="26"/>
      <c r="J285" s="153"/>
      <c r="K285" s="153"/>
      <c r="L285" s="153"/>
      <c r="N285" s="26"/>
      <c r="P285" s="143"/>
      <c r="R285" s="33"/>
      <c r="S285" s="104"/>
    </row>
    <row r="286" spans="1:19" ht="28.05" customHeight="1" x14ac:dyDescent="0.45">
      <c r="A286" s="33"/>
      <c r="B286" s="33"/>
      <c r="C286" s="191"/>
      <c r="D286" s="191"/>
      <c r="E286" s="191"/>
      <c r="F286" s="191"/>
      <c r="G286" s="191"/>
      <c r="H286" s="26"/>
      <c r="I286" s="26"/>
      <c r="J286" s="153"/>
      <c r="K286" s="153"/>
      <c r="L286" s="153"/>
      <c r="N286" s="26"/>
      <c r="P286" s="143"/>
      <c r="R286" s="33"/>
      <c r="S286" s="104"/>
    </row>
    <row r="287" spans="1:19" ht="28.05" customHeight="1" x14ac:dyDescent="0.45">
      <c r="A287" s="33"/>
      <c r="B287" s="33"/>
      <c r="C287" s="191"/>
      <c r="D287" s="191"/>
      <c r="E287" s="191"/>
      <c r="F287" s="191"/>
      <c r="G287" s="191"/>
      <c r="H287" s="26"/>
      <c r="I287" s="26"/>
      <c r="J287" s="153"/>
      <c r="K287" s="153"/>
      <c r="L287" s="153"/>
      <c r="N287" s="26"/>
      <c r="P287" s="143"/>
      <c r="R287" s="33"/>
      <c r="S287" s="104"/>
    </row>
    <row r="288" spans="1:19" ht="28.05" customHeight="1" x14ac:dyDescent="0.45">
      <c r="A288" s="33"/>
      <c r="B288" s="33"/>
      <c r="C288" s="191"/>
      <c r="D288" s="191"/>
      <c r="E288" s="191"/>
      <c r="F288" s="191"/>
      <c r="G288" s="191"/>
      <c r="H288" s="26"/>
      <c r="I288" s="26"/>
      <c r="J288" s="153"/>
      <c r="K288" s="153"/>
      <c r="L288" s="153"/>
      <c r="N288" s="26"/>
      <c r="P288" s="143"/>
      <c r="R288" s="33"/>
      <c r="S288" s="104"/>
    </row>
    <row r="289" spans="1:21" ht="28.05" customHeight="1" x14ac:dyDescent="0.45">
      <c r="A289" s="33"/>
      <c r="B289" s="33"/>
      <c r="C289" s="191"/>
      <c r="D289" s="191"/>
      <c r="E289" s="191"/>
      <c r="F289" s="191"/>
      <c r="G289" s="191"/>
      <c r="H289" s="26"/>
      <c r="I289" s="26"/>
      <c r="J289" s="153"/>
      <c r="K289" s="153"/>
      <c r="L289" s="153"/>
      <c r="N289" s="26"/>
      <c r="P289" s="143"/>
      <c r="R289" s="33"/>
      <c r="S289" s="104"/>
    </row>
    <row r="290" spans="1:21" ht="28.05" customHeight="1" x14ac:dyDescent="0.45">
      <c r="A290" s="33"/>
      <c r="B290" s="33"/>
      <c r="C290" s="191"/>
      <c r="D290" s="191"/>
      <c r="E290" s="191"/>
      <c r="F290" s="191"/>
      <c r="G290" s="191"/>
      <c r="H290" s="26"/>
      <c r="I290" s="26"/>
      <c r="J290" s="153"/>
      <c r="K290" s="153"/>
      <c r="L290" s="153"/>
      <c r="N290" s="26"/>
      <c r="P290" s="143"/>
      <c r="R290" s="33"/>
      <c r="S290" s="104"/>
    </row>
    <row r="291" spans="1:21" ht="28.05" customHeight="1" x14ac:dyDescent="0.45">
      <c r="A291" s="33"/>
      <c r="B291" s="33"/>
      <c r="C291" s="191"/>
      <c r="D291" s="191"/>
      <c r="E291" s="191"/>
      <c r="F291" s="191"/>
      <c r="G291" s="191"/>
      <c r="H291" s="26"/>
      <c r="I291" s="26"/>
      <c r="J291" s="153"/>
      <c r="K291" s="153"/>
      <c r="L291" s="153"/>
      <c r="N291" s="26"/>
      <c r="P291" s="143"/>
      <c r="R291" s="33"/>
      <c r="S291" s="104"/>
    </row>
    <row r="292" spans="1:21" ht="28.05" customHeight="1" x14ac:dyDescent="0.45">
      <c r="A292" s="33"/>
      <c r="B292" s="33"/>
      <c r="C292" s="191"/>
      <c r="D292" s="191"/>
      <c r="E292" s="191"/>
      <c r="F292" s="191"/>
      <c r="G292" s="191"/>
      <c r="H292" s="26"/>
      <c r="I292" s="26"/>
      <c r="J292" s="153"/>
      <c r="K292" s="153"/>
      <c r="L292" s="153"/>
      <c r="N292" s="26"/>
      <c r="P292" s="143"/>
      <c r="R292" s="33"/>
      <c r="S292" s="104"/>
    </row>
    <row r="293" spans="1:21" ht="13.5" x14ac:dyDescent="0.45">
      <c r="A293" s="33"/>
      <c r="B293" s="33"/>
      <c r="C293" s="33"/>
      <c r="D293" s="33"/>
      <c r="E293" s="33"/>
      <c r="F293" s="33"/>
      <c r="G293" s="33"/>
      <c r="H293" s="26"/>
      <c r="I293" s="26"/>
      <c r="J293" s="26"/>
      <c r="K293" s="33"/>
      <c r="L293" s="33"/>
      <c r="M293" s="33"/>
      <c r="N293" s="33"/>
      <c r="P293" s="123">
        <f>SUM(P276:P292)</f>
        <v>0</v>
      </c>
      <c r="R293" s="33"/>
      <c r="S293" s="104"/>
    </row>
    <row r="294" spans="1:21" ht="13.5" x14ac:dyDescent="0.45">
      <c r="A294" s="33"/>
      <c r="B294" s="33"/>
      <c r="C294" s="33"/>
      <c r="D294" s="33"/>
      <c r="E294" s="33"/>
      <c r="F294" s="33"/>
      <c r="G294" s="33"/>
      <c r="H294" s="26"/>
      <c r="I294" s="33"/>
      <c r="J294" s="33"/>
      <c r="K294" s="33"/>
      <c r="L294" s="33"/>
      <c r="M294" s="33"/>
      <c r="N294" s="33"/>
      <c r="O294" s="33"/>
      <c r="P294" s="33"/>
      <c r="Q294" s="33"/>
      <c r="R294" s="33"/>
      <c r="S294" s="104"/>
    </row>
    <row r="295" spans="1:21" s="33" customFormat="1" ht="13.5" x14ac:dyDescent="0.45">
      <c r="J295" s="26" t="s">
        <v>218</v>
      </c>
      <c r="N295" s="124">
        <f>IF(P293&gt;$Q$10*4,$Q$10*4,P293)</f>
        <v>0</v>
      </c>
      <c r="O295" s="26" t="s">
        <v>125</v>
      </c>
      <c r="P295" s="26">
        <v>3</v>
      </c>
      <c r="Q295" s="84" t="s">
        <v>126</v>
      </c>
      <c r="R295" s="87">
        <f>N295*3</f>
        <v>0</v>
      </c>
      <c r="S295" s="104"/>
      <c r="T295" s="162" t="s">
        <v>357</v>
      </c>
      <c r="U295" s="162"/>
    </row>
    <row r="296" spans="1:21" s="33" customFormat="1" ht="13.5" x14ac:dyDescent="0.45">
      <c r="J296" s="26"/>
      <c r="N296" s="50"/>
      <c r="O296" s="26"/>
      <c r="P296" s="26"/>
      <c r="Q296" s="84"/>
      <c r="R296" s="66"/>
      <c r="S296" s="104"/>
      <c r="T296" s="115"/>
      <c r="U296" s="116"/>
    </row>
    <row r="297" spans="1:21" ht="19.5" customHeight="1" x14ac:dyDescent="0.45">
      <c r="A297" s="32" t="s">
        <v>46</v>
      </c>
      <c r="B297" s="32" t="s">
        <v>279</v>
      </c>
      <c r="C297" s="32"/>
      <c r="D297" s="32"/>
      <c r="E297" s="218" t="s">
        <v>390</v>
      </c>
      <c r="F297" s="218"/>
      <c r="G297" s="218"/>
      <c r="H297" s="218"/>
      <c r="I297" s="218"/>
      <c r="J297" s="26"/>
      <c r="K297" s="26"/>
      <c r="L297" s="39"/>
      <c r="M297" s="26"/>
      <c r="N297" s="26"/>
      <c r="P297" s="33"/>
      <c r="R297" s="26"/>
      <c r="S297" s="50"/>
    </row>
    <row r="298" spans="1:21" ht="28.05" customHeight="1" x14ac:dyDescent="0.45">
      <c r="A298" s="33"/>
      <c r="B298" s="33"/>
      <c r="C298" s="186" t="s">
        <v>213</v>
      </c>
      <c r="D298" s="186"/>
      <c r="E298" s="186"/>
      <c r="F298" s="26">
        <v>10</v>
      </c>
      <c r="G298" s="26" t="s">
        <v>125</v>
      </c>
      <c r="H298" s="143"/>
      <c r="I298" s="49" t="s">
        <v>210</v>
      </c>
      <c r="J298" s="20"/>
      <c r="K298" s="20"/>
      <c r="L298" s="20"/>
      <c r="M298" s="26"/>
      <c r="N298" s="33"/>
      <c r="O298" s="33"/>
      <c r="P298" s="33"/>
      <c r="Q298" s="84" t="s">
        <v>126</v>
      </c>
      <c r="R298" s="87">
        <f>+F298*H298</f>
        <v>0</v>
      </c>
      <c r="S298" s="50"/>
    </row>
    <row r="299" spans="1:21" ht="28.05" customHeight="1" x14ac:dyDescent="0.45">
      <c r="A299" s="33"/>
      <c r="B299" s="33"/>
      <c r="C299" s="186" t="s">
        <v>214</v>
      </c>
      <c r="D299" s="186"/>
      <c r="E299" s="186"/>
      <c r="F299" s="26">
        <v>8</v>
      </c>
      <c r="G299" s="26" t="s">
        <v>125</v>
      </c>
      <c r="H299" s="143"/>
      <c r="I299" s="49" t="s">
        <v>210</v>
      </c>
      <c r="J299" s="20"/>
      <c r="K299" s="20"/>
      <c r="L299" s="20"/>
      <c r="M299" s="26"/>
      <c r="N299" s="33"/>
      <c r="O299" s="33"/>
      <c r="P299" s="33"/>
      <c r="Q299" s="84" t="s">
        <v>126</v>
      </c>
      <c r="R299" s="87">
        <f>+F299*H299</f>
        <v>0</v>
      </c>
      <c r="S299" s="50"/>
    </row>
    <row r="300" spans="1:21" ht="13.5" x14ac:dyDescent="0.45">
      <c r="A300" s="33"/>
      <c r="B300" s="33"/>
      <c r="C300" s="33"/>
      <c r="D300" s="33"/>
      <c r="E300" s="33"/>
      <c r="G300" s="26"/>
      <c r="H300" s="31"/>
      <c r="I300" s="49"/>
      <c r="J300" s="26"/>
      <c r="K300" s="26"/>
      <c r="L300" s="39"/>
      <c r="M300" s="26"/>
      <c r="N300" s="33"/>
      <c r="O300" s="33"/>
      <c r="P300" s="33"/>
      <c r="Q300" s="84"/>
      <c r="R300" s="31"/>
      <c r="S300" s="50"/>
    </row>
    <row r="301" spans="1:21" ht="17.25" customHeight="1" x14ac:dyDescent="0.45">
      <c r="A301" s="33"/>
      <c r="B301" s="33"/>
      <c r="C301" s="33"/>
      <c r="D301" s="33"/>
      <c r="E301" s="33"/>
      <c r="F301" s="33"/>
      <c r="G301" s="33"/>
      <c r="H301" s="33"/>
      <c r="I301" s="33"/>
      <c r="J301" s="33"/>
      <c r="K301" s="33"/>
      <c r="L301" s="33"/>
      <c r="M301" s="26"/>
      <c r="N301" s="26"/>
      <c r="O301" s="170" t="s">
        <v>109</v>
      </c>
      <c r="P301" s="170"/>
      <c r="Q301" s="219"/>
      <c r="R301" s="87">
        <f>SUM(R267:R300)</f>
        <v>0</v>
      </c>
      <c r="S301" s="102" cm="1">
        <f t="array" ref="S301">_xlfn.IFS(ISBLANK($Q$10),Q10,ISERROR(R301/$Q$10),0,R301/$Q$10&gt;=15,15,TRUE,R301/$Q$10)</f>
        <v>0</v>
      </c>
      <c r="T301" s="163" t="s">
        <v>235</v>
      </c>
      <c r="U301" s="162"/>
    </row>
    <row r="302" spans="1:21" ht="17.25" customHeight="1" x14ac:dyDescent="0.45">
      <c r="A302" s="33"/>
      <c r="B302" s="33"/>
      <c r="C302" s="33"/>
      <c r="D302" s="33"/>
      <c r="E302" s="33"/>
      <c r="F302" s="33"/>
      <c r="G302" s="33"/>
      <c r="H302" s="33"/>
      <c r="I302" s="33"/>
      <c r="J302" s="33"/>
      <c r="K302" s="33"/>
      <c r="L302" s="33"/>
      <c r="M302" s="26"/>
      <c r="N302" s="26"/>
      <c r="O302" s="26"/>
      <c r="P302" s="26"/>
      <c r="R302" s="66"/>
      <c r="S302" s="66"/>
    </row>
    <row r="303" spans="1:21" ht="13.5" x14ac:dyDescent="0.45">
      <c r="A303" s="33"/>
      <c r="B303" s="33"/>
      <c r="C303" s="33"/>
      <c r="D303" s="33"/>
      <c r="E303" s="36"/>
      <c r="G303" s="26"/>
      <c r="H303" s="31"/>
      <c r="I303" s="49"/>
      <c r="J303" s="26"/>
      <c r="K303" s="26"/>
      <c r="L303" s="39"/>
      <c r="M303" s="26"/>
      <c r="N303" s="26"/>
      <c r="P303" s="44"/>
      <c r="R303" s="26"/>
      <c r="S303" s="50"/>
    </row>
    <row r="304" spans="1:21" ht="13.9" x14ac:dyDescent="0.45">
      <c r="A304" s="32" t="s">
        <v>48</v>
      </c>
      <c r="B304" s="32" t="s">
        <v>49</v>
      </c>
      <c r="C304" s="32"/>
      <c r="D304" s="32"/>
      <c r="E304" s="36"/>
      <c r="G304" s="26"/>
      <c r="H304" s="31"/>
      <c r="I304" s="49"/>
      <c r="J304" s="26"/>
      <c r="K304" s="26"/>
      <c r="L304" s="39"/>
      <c r="M304" s="26"/>
      <c r="N304" s="26"/>
      <c r="P304" s="33"/>
      <c r="R304" s="26"/>
      <c r="S304" s="50"/>
    </row>
    <row r="305" spans="1:21" ht="13.9" x14ac:dyDescent="0.45">
      <c r="A305" s="32" t="s">
        <v>219</v>
      </c>
      <c r="B305" s="32" t="s">
        <v>220</v>
      </c>
      <c r="C305" s="32"/>
      <c r="D305" s="32"/>
      <c r="E305" s="36"/>
      <c r="G305" s="26"/>
      <c r="H305" s="31"/>
      <c r="I305" s="49"/>
      <c r="J305" s="26"/>
      <c r="K305" s="26"/>
      <c r="L305" s="39"/>
      <c r="M305" s="26"/>
      <c r="N305" s="26"/>
      <c r="P305" s="33"/>
      <c r="R305" s="26"/>
      <c r="S305" s="50"/>
    </row>
    <row r="306" spans="1:21" ht="20.55" customHeight="1" x14ac:dyDescent="0.45">
      <c r="A306" s="32"/>
      <c r="B306" s="51" t="s">
        <v>26</v>
      </c>
      <c r="C306" s="197" t="s">
        <v>264</v>
      </c>
      <c r="D306" s="215"/>
      <c r="E306" s="215"/>
      <c r="F306" s="215"/>
      <c r="G306" s="215"/>
      <c r="H306" s="215"/>
      <c r="I306" s="215"/>
      <c r="J306" s="39"/>
      <c r="K306" s="170" t="s">
        <v>91</v>
      </c>
      <c r="L306" s="170"/>
      <c r="M306" s="26"/>
      <c r="N306" s="26"/>
      <c r="O306" s="214" t="s">
        <v>221</v>
      </c>
      <c r="P306" s="214"/>
      <c r="Q306" s="214"/>
      <c r="R306" s="33"/>
      <c r="S306" s="104"/>
      <c r="T306" s="162" t="s">
        <v>222</v>
      </c>
      <c r="U306" s="162"/>
    </row>
    <row r="307" spans="1:21" ht="28.05" customHeight="1" x14ac:dyDescent="0.45">
      <c r="A307" s="33"/>
      <c r="B307" s="33"/>
      <c r="C307" s="189"/>
      <c r="D307" s="189"/>
      <c r="E307" s="189"/>
      <c r="F307" s="189"/>
      <c r="G307" s="189"/>
      <c r="H307" s="189"/>
      <c r="I307" s="189"/>
      <c r="J307" s="26"/>
      <c r="K307" s="217"/>
      <c r="L307" s="198"/>
      <c r="M307" s="26"/>
      <c r="N307" s="34"/>
      <c r="O307" s="104"/>
      <c r="P307" s="143"/>
      <c r="Q307" s="33"/>
      <c r="R307" s="33"/>
      <c r="S307" s="104"/>
    </row>
    <row r="308" spans="1:21" ht="28.05" customHeight="1" x14ac:dyDescent="0.45">
      <c r="A308" s="33"/>
      <c r="B308" s="33"/>
      <c r="C308" s="189"/>
      <c r="D308" s="189"/>
      <c r="E308" s="189"/>
      <c r="F308" s="189"/>
      <c r="G308" s="189"/>
      <c r="H308" s="189"/>
      <c r="I308" s="189"/>
      <c r="J308" s="26"/>
      <c r="K308" s="217"/>
      <c r="L308" s="198"/>
      <c r="M308" s="26"/>
      <c r="N308" s="34"/>
      <c r="O308" s="104"/>
      <c r="P308" s="143"/>
      <c r="Q308" s="33"/>
      <c r="R308" s="33"/>
      <c r="S308" s="104"/>
    </row>
    <row r="309" spans="1:21" ht="28.05" customHeight="1" x14ac:dyDescent="0.45">
      <c r="A309" s="33"/>
      <c r="B309" s="33"/>
      <c r="C309" s="189"/>
      <c r="D309" s="189"/>
      <c r="E309" s="189"/>
      <c r="F309" s="189"/>
      <c r="G309" s="189"/>
      <c r="H309" s="189"/>
      <c r="I309" s="189"/>
      <c r="J309" s="26"/>
      <c r="K309" s="217"/>
      <c r="L309" s="198"/>
      <c r="M309" s="26"/>
      <c r="N309" s="34"/>
      <c r="O309" s="26"/>
      <c r="P309" s="143"/>
      <c r="Q309" s="33"/>
      <c r="R309" s="33"/>
      <c r="S309" s="104"/>
    </row>
    <row r="310" spans="1:21" ht="28.05" customHeight="1" x14ac:dyDescent="0.45">
      <c r="A310" s="33"/>
      <c r="B310" s="33"/>
      <c r="C310" s="189"/>
      <c r="D310" s="189"/>
      <c r="E310" s="189"/>
      <c r="F310" s="189"/>
      <c r="G310" s="189"/>
      <c r="H310" s="189"/>
      <c r="I310" s="189"/>
      <c r="J310" s="26"/>
      <c r="K310" s="198"/>
      <c r="L310" s="198"/>
      <c r="M310" s="26"/>
      <c r="N310" s="34"/>
      <c r="O310" s="26"/>
      <c r="P310" s="143"/>
      <c r="Q310" s="33"/>
      <c r="R310" s="33"/>
      <c r="S310" s="104"/>
    </row>
    <row r="311" spans="1:21" ht="28.05" customHeight="1" x14ac:dyDescent="0.45">
      <c r="A311" s="33"/>
      <c r="B311" s="33"/>
      <c r="C311" s="189"/>
      <c r="D311" s="189"/>
      <c r="E311" s="189"/>
      <c r="F311" s="189"/>
      <c r="G311" s="189"/>
      <c r="H311" s="189"/>
      <c r="I311" s="189"/>
      <c r="J311" s="26"/>
      <c r="K311" s="198"/>
      <c r="L311" s="198"/>
      <c r="M311" s="26"/>
      <c r="N311" s="34"/>
      <c r="O311" s="26"/>
      <c r="P311" s="143"/>
      <c r="Q311" s="33"/>
      <c r="R311" s="33"/>
      <c r="S311" s="104"/>
    </row>
    <row r="312" spans="1:21" ht="28.05" customHeight="1" x14ac:dyDescent="0.45">
      <c r="A312" s="33"/>
      <c r="B312" s="33"/>
      <c r="C312" s="189"/>
      <c r="D312" s="189"/>
      <c r="E312" s="189"/>
      <c r="F312" s="189"/>
      <c r="G312" s="189"/>
      <c r="H312" s="189"/>
      <c r="I312" s="189"/>
      <c r="J312" s="26"/>
      <c r="K312" s="198"/>
      <c r="L312" s="198"/>
      <c r="M312" s="26"/>
      <c r="N312" s="34"/>
      <c r="O312" s="26"/>
      <c r="P312" s="143"/>
      <c r="Q312" s="33"/>
      <c r="R312" s="33"/>
      <c r="S312" s="104"/>
    </row>
    <row r="313" spans="1:21" ht="28.05" customHeight="1" x14ac:dyDescent="0.45">
      <c r="A313" s="33"/>
      <c r="B313" s="33"/>
      <c r="C313" s="189"/>
      <c r="D313" s="189"/>
      <c r="E313" s="189"/>
      <c r="F313" s="189"/>
      <c r="G313" s="189"/>
      <c r="H313" s="189"/>
      <c r="I313" s="189"/>
      <c r="J313" s="26"/>
      <c r="K313" s="198"/>
      <c r="L313" s="198"/>
      <c r="M313" s="26"/>
      <c r="N313" s="34"/>
      <c r="O313" s="26"/>
      <c r="P313" s="143"/>
      <c r="Q313" s="33"/>
      <c r="R313" s="33"/>
      <c r="S313" s="104"/>
    </row>
    <row r="314" spans="1:21" ht="28.05" customHeight="1" x14ac:dyDescent="0.45">
      <c r="A314" s="33"/>
      <c r="B314" s="33"/>
      <c r="C314" s="189"/>
      <c r="D314" s="189"/>
      <c r="E314" s="189"/>
      <c r="F314" s="189"/>
      <c r="G314" s="189"/>
      <c r="H314" s="189"/>
      <c r="I314" s="189"/>
      <c r="J314" s="26"/>
      <c r="K314" s="198"/>
      <c r="L314" s="198"/>
      <c r="M314" s="26"/>
      <c r="N314" s="34"/>
      <c r="O314" s="34"/>
      <c r="P314" s="143"/>
      <c r="Q314" s="33"/>
      <c r="R314" s="33"/>
      <c r="S314" s="104"/>
    </row>
    <row r="315" spans="1:21" ht="28.05" customHeight="1" x14ac:dyDescent="0.45">
      <c r="A315" s="33"/>
      <c r="B315" s="33"/>
      <c r="C315" s="212"/>
      <c r="D315" s="212"/>
      <c r="E315" s="212"/>
      <c r="F315" s="212"/>
      <c r="G315" s="212"/>
      <c r="H315" s="212"/>
      <c r="I315" s="212"/>
      <c r="J315" s="26"/>
      <c r="K315" s="213"/>
      <c r="L315" s="213"/>
      <c r="M315" s="26"/>
      <c r="N315" s="34"/>
      <c r="O315" s="34"/>
      <c r="P315" s="143"/>
      <c r="Q315" s="33"/>
      <c r="R315" s="33"/>
      <c r="S315" s="104"/>
    </row>
    <row r="316" spans="1:21" ht="28.05" customHeight="1" x14ac:dyDescent="0.45">
      <c r="A316" s="33"/>
      <c r="B316" s="33"/>
      <c r="C316" s="212"/>
      <c r="D316" s="212"/>
      <c r="E316" s="212"/>
      <c r="F316" s="212"/>
      <c r="G316" s="212"/>
      <c r="H316" s="212"/>
      <c r="I316" s="212"/>
      <c r="J316" s="26"/>
      <c r="K316" s="213"/>
      <c r="L316" s="213"/>
      <c r="M316" s="26"/>
      <c r="N316" s="34"/>
      <c r="O316" s="26"/>
      <c r="P316" s="143"/>
      <c r="Q316" s="33"/>
      <c r="R316" s="33"/>
      <c r="S316" s="104"/>
    </row>
    <row r="317" spans="1:21" ht="13.5" x14ac:dyDescent="0.45">
      <c r="A317" s="33"/>
      <c r="B317" s="33"/>
      <c r="C317" s="39"/>
      <c r="D317" s="39"/>
      <c r="E317" s="39"/>
      <c r="F317" s="39"/>
      <c r="G317" s="39"/>
      <c r="H317" s="39"/>
      <c r="I317" s="39"/>
      <c r="J317" s="33"/>
      <c r="K317" s="33"/>
      <c r="L317" s="33"/>
      <c r="M317" s="33"/>
      <c r="N317" s="104"/>
      <c r="O317" s="125"/>
      <c r="P317" s="123">
        <f>SUM(P306:P316)</f>
        <v>0</v>
      </c>
      <c r="Q317" s="33"/>
      <c r="R317" s="33"/>
      <c r="S317" s="104"/>
    </row>
    <row r="318" spans="1:21" ht="13.9" x14ac:dyDescent="0.45">
      <c r="A318" s="33"/>
      <c r="B318" s="33"/>
      <c r="C318" s="39"/>
      <c r="D318" s="39"/>
      <c r="E318" s="39"/>
      <c r="F318" s="39"/>
      <c r="G318" s="39"/>
      <c r="H318" s="39"/>
      <c r="I318" s="39"/>
      <c r="J318" s="33"/>
      <c r="K318" s="33"/>
      <c r="L318" s="33"/>
      <c r="M318" s="33"/>
      <c r="N318" s="104"/>
      <c r="O318" s="34"/>
      <c r="P318" s="81"/>
      <c r="Q318" s="33"/>
      <c r="R318" s="33"/>
      <c r="S318" s="104"/>
    </row>
    <row r="319" spans="1:21" ht="13.9" x14ac:dyDescent="0.45">
      <c r="A319" s="32"/>
      <c r="B319" s="51" t="s">
        <v>29</v>
      </c>
      <c r="C319" s="197" t="s">
        <v>265</v>
      </c>
      <c r="D319" s="215"/>
      <c r="E319" s="215"/>
      <c r="F319" s="215"/>
      <c r="G319" s="215"/>
      <c r="H319" s="215"/>
      <c r="I319" s="215"/>
      <c r="J319" s="39"/>
      <c r="K319" s="170" t="s">
        <v>91</v>
      </c>
      <c r="L319" s="216"/>
      <c r="M319" s="26"/>
      <c r="N319" s="26"/>
      <c r="O319" s="214" t="s">
        <v>221</v>
      </c>
      <c r="P319" s="214"/>
      <c r="Q319" s="214"/>
      <c r="R319" s="33"/>
      <c r="S319" s="104"/>
    </row>
    <row r="320" spans="1:21" ht="28.05" customHeight="1" x14ac:dyDescent="0.45">
      <c r="A320" s="33"/>
      <c r="B320" s="33"/>
      <c r="C320" s="212"/>
      <c r="D320" s="212"/>
      <c r="E320" s="212"/>
      <c r="F320" s="212"/>
      <c r="G320" s="212"/>
      <c r="H320" s="212"/>
      <c r="I320" s="212"/>
      <c r="J320" s="26"/>
      <c r="K320" s="213"/>
      <c r="L320" s="213"/>
      <c r="M320" s="26"/>
      <c r="N320" s="34"/>
      <c r="O320" s="34"/>
      <c r="P320" s="143"/>
      <c r="Q320" s="33"/>
      <c r="R320" s="33"/>
      <c r="S320" s="104"/>
    </row>
    <row r="321" spans="1:21" ht="28.05" customHeight="1" x14ac:dyDescent="0.45">
      <c r="A321" s="33"/>
      <c r="B321" s="33"/>
      <c r="C321" s="212"/>
      <c r="D321" s="212"/>
      <c r="E321" s="212"/>
      <c r="F321" s="212"/>
      <c r="G321" s="212"/>
      <c r="H321" s="212"/>
      <c r="I321" s="212"/>
      <c r="J321" s="26"/>
      <c r="K321" s="213"/>
      <c r="L321" s="213"/>
      <c r="M321" s="26"/>
      <c r="N321" s="34"/>
      <c r="O321" s="34"/>
      <c r="P321" s="143"/>
      <c r="Q321" s="33"/>
      <c r="R321" s="33"/>
      <c r="S321" s="104"/>
    </row>
    <row r="322" spans="1:21" ht="28.05" customHeight="1" x14ac:dyDescent="0.45">
      <c r="A322" s="33"/>
      <c r="B322" s="33"/>
      <c r="C322" s="212"/>
      <c r="D322" s="212"/>
      <c r="E322" s="212"/>
      <c r="F322" s="212"/>
      <c r="G322" s="212"/>
      <c r="H322" s="212"/>
      <c r="I322" s="212"/>
      <c r="J322" s="26"/>
      <c r="K322" s="213"/>
      <c r="L322" s="213"/>
      <c r="M322" s="26"/>
      <c r="N322" s="34"/>
      <c r="O322" s="34"/>
      <c r="P322" s="143"/>
      <c r="Q322" s="33"/>
      <c r="R322" s="33"/>
      <c r="S322" s="104"/>
    </row>
    <row r="323" spans="1:21" ht="28.05" customHeight="1" x14ac:dyDescent="0.45">
      <c r="A323" s="33"/>
      <c r="B323" s="33"/>
      <c r="C323" s="212"/>
      <c r="D323" s="212"/>
      <c r="E323" s="212"/>
      <c r="F323" s="212"/>
      <c r="G323" s="212"/>
      <c r="H323" s="212"/>
      <c r="I323" s="212"/>
      <c r="J323" s="26"/>
      <c r="K323" s="213"/>
      <c r="L323" s="213"/>
      <c r="M323" s="26"/>
      <c r="N323" s="34"/>
      <c r="O323" s="34"/>
      <c r="P323" s="143"/>
      <c r="Q323" s="33"/>
      <c r="R323" s="33"/>
      <c r="S323" s="104"/>
    </row>
    <row r="324" spans="1:21" ht="28.05" customHeight="1" x14ac:dyDescent="0.45">
      <c r="A324" s="33"/>
      <c r="B324" s="33"/>
      <c r="C324" s="212"/>
      <c r="D324" s="212"/>
      <c r="E324" s="212"/>
      <c r="F324" s="212"/>
      <c r="G324" s="212"/>
      <c r="H324" s="212"/>
      <c r="I324" s="212"/>
      <c r="J324" s="26"/>
      <c r="K324" s="213"/>
      <c r="L324" s="213"/>
      <c r="M324" s="26"/>
      <c r="N324" s="34"/>
      <c r="O324" s="34"/>
      <c r="P324" s="143"/>
      <c r="Q324" s="33"/>
      <c r="R324" s="33"/>
      <c r="S324" s="104"/>
    </row>
    <row r="325" spans="1:21" ht="28.05" customHeight="1" x14ac:dyDescent="0.45">
      <c r="A325" s="33"/>
      <c r="B325" s="33"/>
      <c r="C325" s="212"/>
      <c r="D325" s="212"/>
      <c r="E325" s="212"/>
      <c r="F325" s="212"/>
      <c r="G325" s="212"/>
      <c r="H325" s="212"/>
      <c r="I325" s="212"/>
      <c r="J325" s="26"/>
      <c r="K325" s="213"/>
      <c r="L325" s="213"/>
      <c r="M325" s="26"/>
      <c r="N325" s="34"/>
      <c r="O325" s="34"/>
      <c r="P325" s="143"/>
      <c r="Q325" s="33"/>
      <c r="R325" s="33"/>
      <c r="S325" s="104"/>
    </row>
    <row r="326" spans="1:21" ht="28.05" customHeight="1" x14ac:dyDescent="0.45">
      <c r="A326" s="33"/>
      <c r="B326" s="33"/>
      <c r="C326" s="212"/>
      <c r="D326" s="212"/>
      <c r="E326" s="212"/>
      <c r="F326" s="212"/>
      <c r="G326" s="212"/>
      <c r="H326" s="212"/>
      <c r="I326" s="212"/>
      <c r="J326" s="26"/>
      <c r="K326" s="213"/>
      <c r="L326" s="213"/>
      <c r="M326" s="26"/>
      <c r="N326" s="34"/>
      <c r="O326" s="34"/>
      <c r="P326" s="143"/>
      <c r="Q326" s="33"/>
      <c r="R326" s="33"/>
      <c r="S326" s="104"/>
    </row>
    <row r="327" spans="1:21" ht="28.05" customHeight="1" x14ac:dyDescent="0.45">
      <c r="A327" s="33"/>
      <c r="B327" s="33"/>
      <c r="C327" s="212"/>
      <c r="D327" s="212"/>
      <c r="E327" s="212"/>
      <c r="F327" s="212"/>
      <c r="G327" s="212"/>
      <c r="H327" s="212"/>
      <c r="I327" s="212"/>
      <c r="J327" s="26"/>
      <c r="K327" s="213"/>
      <c r="L327" s="213"/>
      <c r="M327" s="26"/>
      <c r="N327" s="34"/>
      <c r="O327" s="34"/>
      <c r="P327" s="143"/>
      <c r="Q327" s="33"/>
      <c r="R327" s="33"/>
      <c r="S327" s="104"/>
    </row>
    <row r="328" spans="1:21" ht="28.05" customHeight="1" x14ac:dyDescent="0.45">
      <c r="A328" s="33"/>
      <c r="B328" s="33"/>
      <c r="C328" s="212"/>
      <c r="D328" s="212"/>
      <c r="E328" s="212"/>
      <c r="F328" s="212"/>
      <c r="G328" s="212"/>
      <c r="H328" s="212"/>
      <c r="I328" s="212"/>
      <c r="J328" s="26"/>
      <c r="K328" s="213"/>
      <c r="L328" s="213"/>
      <c r="M328" s="26"/>
      <c r="N328" s="34"/>
      <c r="O328" s="34"/>
      <c r="P328" s="143"/>
      <c r="Q328" s="33"/>
      <c r="R328" s="33"/>
      <c r="S328" s="104"/>
    </row>
    <row r="329" spans="1:21" ht="20" customHeight="1" x14ac:dyDescent="0.45">
      <c r="A329" s="33"/>
      <c r="B329" s="33"/>
      <c r="C329" s="39"/>
      <c r="D329" s="39"/>
      <c r="E329" s="39"/>
      <c r="F329" s="39"/>
      <c r="G329" s="39"/>
      <c r="H329" s="39"/>
      <c r="I329" s="39"/>
      <c r="J329" s="33"/>
      <c r="K329" s="33"/>
      <c r="L329" s="33"/>
      <c r="M329" s="33"/>
      <c r="N329" s="104"/>
      <c r="O329" s="34"/>
      <c r="P329" s="123">
        <f>SUM(P319:P328)</f>
        <v>0</v>
      </c>
      <c r="Q329" s="33"/>
      <c r="R329" s="33"/>
      <c r="S329" s="104"/>
    </row>
    <row r="330" spans="1:21" ht="13.9" x14ac:dyDescent="0.45">
      <c r="A330" s="33"/>
      <c r="B330" s="33"/>
      <c r="C330" s="39"/>
      <c r="D330" s="39"/>
      <c r="E330" s="39"/>
      <c r="F330" s="39"/>
      <c r="G330" s="39"/>
      <c r="H330" s="39"/>
      <c r="I330" s="39"/>
      <c r="J330" s="33"/>
      <c r="K330" s="33"/>
      <c r="L330" s="33"/>
      <c r="M330" s="33"/>
      <c r="N330" s="104"/>
      <c r="O330" s="34"/>
      <c r="P330" s="126"/>
      <c r="Q330" s="33"/>
      <c r="R330" s="33"/>
      <c r="S330" s="104"/>
    </row>
    <row r="331" spans="1:21" ht="28.05" customHeight="1" x14ac:dyDescent="0.45">
      <c r="A331" s="33"/>
      <c r="B331" s="51" t="s">
        <v>26</v>
      </c>
      <c r="C331" s="168" t="s">
        <v>223</v>
      </c>
      <c r="D331" s="168"/>
      <c r="E331" s="168"/>
      <c r="G331" s="26">
        <v>2</v>
      </c>
      <c r="H331" s="26" t="s">
        <v>125</v>
      </c>
      <c r="I331" s="123">
        <f>P317</f>
        <v>0</v>
      </c>
      <c r="J331" s="39" t="s">
        <v>224</v>
      </c>
      <c r="K331" s="26"/>
      <c r="L331" s="39"/>
      <c r="M331" s="26"/>
      <c r="N331" s="26"/>
      <c r="P331" s="84" t="s">
        <v>126</v>
      </c>
      <c r="Q331" s="124">
        <f>2*I331</f>
        <v>0</v>
      </c>
      <c r="R331" s="50"/>
      <c r="S331" s="50"/>
    </row>
    <row r="332" spans="1:21" ht="28.05" customHeight="1" x14ac:dyDescent="0.45">
      <c r="A332" s="33"/>
      <c r="B332" s="51" t="s">
        <v>29</v>
      </c>
      <c r="C332" s="197" t="s">
        <v>225</v>
      </c>
      <c r="D332" s="197"/>
      <c r="E332" s="197"/>
      <c r="F332" s="197"/>
      <c r="G332" s="26">
        <v>2</v>
      </c>
      <c r="H332" s="26" t="s">
        <v>125</v>
      </c>
      <c r="I332" s="123">
        <f>P329</f>
        <v>0</v>
      </c>
      <c r="J332" s="39" t="s">
        <v>224</v>
      </c>
      <c r="K332" s="26"/>
      <c r="L332" s="39"/>
      <c r="M332" s="26"/>
      <c r="N332" s="26"/>
      <c r="P332" s="84" t="s">
        <v>126</v>
      </c>
      <c r="Q332" s="124">
        <f>2*I332</f>
        <v>0</v>
      </c>
      <c r="R332" s="50"/>
      <c r="S332" s="50"/>
    </row>
    <row r="333" spans="1:21" ht="20.25" customHeight="1" x14ac:dyDescent="0.45">
      <c r="A333" s="33"/>
      <c r="B333" s="51"/>
      <c r="C333" s="68"/>
      <c r="D333" s="68"/>
      <c r="E333" s="68"/>
      <c r="F333" s="68"/>
      <c r="G333" s="26"/>
      <c r="H333" s="26"/>
      <c r="I333" s="26"/>
      <c r="J333" s="39"/>
      <c r="K333" s="26"/>
      <c r="L333" s="39"/>
      <c r="M333" s="26"/>
      <c r="N333" s="26"/>
      <c r="P333" s="84"/>
      <c r="Q333" s="50"/>
      <c r="R333" s="50"/>
      <c r="S333" s="50"/>
    </row>
    <row r="334" spans="1:21" ht="13.5" x14ac:dyDescent="0.45">
      <c r="A334" s="33"/>
      <c r="B334" s="33"/>
      <c r="C334" s="33"/>
      <c r="D334" s="33"/>
      <c r="E334" s="36"/>
      <c r="G334" s="26"/>
      <c r="H334" s="31"/>
      <c r="I334" s="49"/>
      <c r="J334" s="26"/>
      <c r="K334" s="26"/>
      <c r="L334" s="39"/>
      <c r="M334" s="26"/>
      <c r="N334" s="26"/>
      <c r="P334" s="26" t="s">
        <v>89</v>
      </c>
      <c r="Q334" s="71">
        <f>SUM(Q331:Q332)</f>
        <v>0</v>
      </c>
      <c r="R334" s="87">
        <f>IF(Q334&gt;=10,10,Q334)</f>
        <v>0</v>
      </c>
      <c r="S334" s="50"/>
      <c r="T334" s="162" t="s">
        <v>206</v>
      </c>
      <c r="U334" s="162"/>
    </row>
    <row r="335" spans="1:21" ht="13.5" x14ac:dyDescent="0.45">
      <c r="A335" s="33"/>
      <c r="B335" s="33"/>
      <c r="C335" s="33"/>
      <c r="D335" s="33"/>
      <c r="E335" s="36"/>
      <c r="G335" s="26"/>
      <c r="H335" s="31"/>
      <c r="I335" s="49"/>
      <c r="J335" s="26"/>
      <c r="K335" s="26"/>
      <c r="L335" s="39"/>
      <c r="M335" s="26"/>
      <c r="N335" s="26"/>
      <c r="P335" s="44"/>
      <c r="R335" s="26"/>
      <c r="S335" s="50"/>
    </row>
    <row r="336" spans="1:21" ht="13.9" x14ac:dyDescent="0.45">
      <c r="A336" s="32" t="s">
        <v>226</v>
      </c>
      <c r="B336" s="32" t="s">
        <v>227</v>
      </c>
      <c r="C336" s="32"/>
      <c r="D336" s="32"/>
      <c r="E336" s="36"/>
      <c r="G336" s="26"/>
      <c r="H336" s="31"/>
      <c r="I336" s="49"/>
      <c r="J336" s="26"/>
      <c r="K336" s="26"/>
      <c r="L336" s="39"/>
      <c r="M336" s="26"/>
      <c r="N336" s="26"/>
      <c r="P336" s="33"/>
      <c r="R336" s="26"/>
      <c r="S336" s="50"/>
    </row>
    <row r="337" spans="1:19" ht="13.9" x14ac:dyDescent="0.45">
      <c r="A337" s="33"/>
      <c r="B337" s="51" t="s">
        <v>26</v>
      </c>
      <c r="C337" s="210" t="s">
        <v>266</v>
      </c>
      <c r="D337" s="211"/>
      <c r="E337" s="211"/>
      <c r="F337" s="211"/>
      <c r="G337" s="211"/>
      <c r="H337" s="211"/>
      <c r="I337" s="211"/>
      <c r="J337" s="26"/>
      <c r="K337" s="170" t="s">
        <v>91</v>
      </c>
      <c r="L337" s="170"/>
      <c r="M337" s="26"/>
      <c r="N337" s="26" t="s">
        <v>228</v>
      </c>
      <c r="O337" s="26" t="s">
        <v>229</v>
      </c>
      <c r="P337" s="26" t="s">
        <v>230</v>
      </c>
      <c r="Q337" s="26" t="s">
        <v>231</v>
      </c>
      <c r="R337" s="33"/>
      <c r="S337" s="104"/>
    </row>
    <row r="338" spans="1:19" ht="28.05" customHeight="1" x14ac:dyDescent="0.45">
      <c r="A338" s="33"/>
      <c r="B338" s="33"/>
      <c r="C338" s="189"/>
      <c r="D338" s="189"/>
      <c r="E338" s="189"/>
      <c r="F338" s="189"/>
      <c r="G338" s="189"/>
      <c r="H338" s="189"/>
      <c r="I338" s="189"/>
      <c r="J338" s="26"/>
      <c r="K338" s="198"/>
      <c r="L338" s="198"/>
      <c r="M338" s="26"/>
      <c r="N338" s="143"/>
      <c r="O338" s="143"/>
      <c r="P338" s="143"/>
      <c r="Q338" s="143"/>
      <c r="R338" s="33"/>
      <c r="S338" s="104"/>
    </row>
    <row r="339" spans="1:19" ht="28.05" customHeight="1" x14ac:dyDescent="0.45">
      <c r="A339" s="33"/>
      <c r="B339" s="33"/>
      <c r="C339" s="189"/>
      <c r="D339" s="189"/>
      <c r="E339" s="189"/>
      <c r="F339" s="189"/>
      <c r="G339" s="189"/>
      <c r="H339" s="189"/>
      <c r="I339" s="189"/>
      <c r="J339" s="26"/>
      <c r="K339" s="198"/>
      <c r="L339" s="198"/>
      <c r="M339" s="26"/>
      <c r="N339" s="143"/>
      <c r="O339" s="143"/>
      <c r="P339" s="143"/>
      <c r="Q339" s="143"/>
      <c r="R339" s="33"/>
      <c r="S339" s="104"/>
    </row>
    <row r="340" spans="1:19" ht="28.05" customHeight="1" x14ac:dyDescent="0.45">
      <c r="A340" s="33"/>
      <c r="B340" s="33"/>
      <c r="C340" s="189"/>
      <c r="D340" s="189"/>
      <c r="E340" s="189"/>
      <c r="F340" s="189"/>
      <c r="G340" s="189"/>
      <c r="H340" s="189"/>
      <c r="I340" s="189"/>
      <c r="J340" s="26"/>
      <c r="K340" s="198"/>
      <c r="L340" s="198"/>
      <c r="M340" s="26"/>
      <c r="N340" s="143"/>
      <c r="O340" s="143"/>
      <c r="P340" s="143"/>
      <c r="Q340" s="143"/>
      <c r="R340" s="33"/>
      <c r="S340" s="104"/>
    </row>
    <row r="341" spans="1:19" ht="28.05" customHeight="1" x14ac:dyDescent="0.45">
      <c r="A341" s="33"/>
      <c r="B341" s="33"/>
      <c r="C341" s="189"/>
      <c r="D341" s="189"/>
      <c r="E341" s="189"/>
      <c r="F341" s="189"/>
      <c r="G341" s="189"/>
      <c r="H341" s="189"/>
      <c r="I341" s="189"/>
      <c r="J341" s="26"/>
      <c r="K341" s="198"/>
      <c r="L341" s="198"/>
      <c r="M341" s="26"/>
      <c r="N341" s="143"/>
      <c r="O341" s="143"/>
      <c r="P341" s="143"/>
      <c r="Q341" s="143"/>
      <c r="R341" s="33"/>
      <c r="S341" s="104"/>
    </row>
    <row r="342" spans="1:19" ht="28.05" customHeight="1" x14ac:dyDescent="0.45">
      <c r="A342" s="33"/>
      <c r="B342" s="33"/>
      <c r="C342" s="189"/>
      <c r="D342" s="189"/>
      <c r="E342" s="189"/>
      <c r="F342" s="189"/>
      <c r="G342" s="189"/>
      <c r="H342" s="189"/>
      <c r="I342" s="189"/>
      <c r="J342" s="26"/>
      <c r="K342" s="198"/>
      <c r="L342" s="198"/>
      <c r="M342" s="26"/>
      <c r="N342" s="143"/>
      <c r="O342" s="143"/>
      <c r="P342" s="143"/>
      <c r="Q342" s="143"/>
      <c r="R342" s="33"/>
      <c r="S342" s="104"/>
    </row>
    <row r="343" spans="1:19" ht="28.05" customHeight="1" x14ac:dyDescent="0.45">
      <c r="A343" s="33"/>
      <c r="B343" s="33"/>
      <c r="C343" s="189"/>
      <c r="D343" s="189"/>
      <c r="E343" s="189"/>
      <c r="F343" s="189"/>
      <c r="G343" s="189"/>
      <c r="H343" s="189"/>
      <c r="I343" s="189"/>
      <c r="J343" s="26"/>
      <c r="K343" s="198"/>
      <c r="L343" s="198"/>
      <c r="M343" s="26"/>
      <c r="N343" s="143"/>
      <c r="O343" s="143"/>
      <c r="P343" s="143"/>
      <c r="Q343" s="143"/>
      <c r="R343" s="33"/>
      <c r="S343" s="104"/>
    </row>
    <row r="344" spans="1:19" ht="28.05" customHeight="1" x14ac:dyDescent="0.45">
      <c r="A344" s="33"/>
      <c r="B344" s="33"/>
      <c r="C344" s="189"/>
      <c r="D344" s="189"/>
      <c r="E344" s="189"/>
      <c r="F344" s="189"/>
      <c r="G344" s="189"/>
      <c r="H344" s="189"/>
      <c r="I344" s="189"/>
      <c r="J344" s="26"/>
      <c r="K344" s="198"/>
      <c r="L344" s="198"/>
      <c r="M344" s="26"/>
      <c r="N344" s="143"/>
      <c r="O344" s="143"/>
      <c r="P344" s="143"/>
      <c r="Q344" s="143"/>
      <c r="R344" s="33"/>
      <c r="S344" s="104"/>
    </row>
    <row r="345" spans="1:19" ht="28.05" customHeight="1" x14ac:dyDescent="0.45">
      <c r="A345" s="33"/>
      <c r="B345" s="33"/>
      <c r="C345" s="189"/>
      <c r="D345" s="189"/>
      <c r="E345" s="189"/>
      <c r="F345" s="189"/>
      <c r="G345" s="189"/>
      <c r="H345" s="189"/>
      <c r="I345" s="189"/>
      <c r="J345" s="26"/>
      <c r="K345" s="198"/>
      <c r="L345" s="198"/>
      <c r="M345" s="26"/>
      <c r="N345" s="143"/>
      <c r="O345" s="143"/>
      <c r="P345" s="143"/>
      <c r="Q345" s="143"/>
      <c r="R345" s="33"/>
      <c r="S345" s="104"/>
    </row>
    <row r="346" spans="1:19" ht="28.05" customHeight="1" x14ac:dyDescent="0.45">
      <c r="A346" s="33"/>
      <c r="B346" s="33"/>
      <c r="C346" s="189"/>
      <c r="D346" s="189"/>
      <c r="E346" s="189"/>
      <c r="F346" s="189"/>
      <c r="G346" s="189"/>
      <c r="H346" s="189"/>
      <c r="I346" s="189"/>
      <c r="J346" s="26"/>
      <c r="K346" s="198"/>
      <c r="L346" s="198"/>
      <c r="M346" s="26"/>
      <c r="N346" s="143"/>
      <c r="O346" s="143"/>
      <c r="P346" s="143"/>
      <c r="Q346" s="143"/>
      <c r="R346" s="33"/>
      <c r="S346" s="104"/>
    </row>
    <row r="347" spans="1:19" ht="28.05" customHeight="1" x14ac:dyDescent="0.45">
      <c r="A347" s="33"/>
      <c r="B347" s="33"/>
      <c r="C347" s="189"/>
      <c r="D347" s="189"/>
      <c r="E347" s="189"/>
      <c r="F347" s="189"/>
      <c r="G347" s="189"/>
      <c r="H347" s="189"/>
      <c r="I347" s="189"/>
      <c r="J347" s="26"/>
      <c r="K347" s="198"/>
      <c r="L347" s="198"/>
      <c r="M347" s="26"/>
      <c r="N347" s="143"/>
      <c r="O347" s="143"/>
      <c r="P347" s="143"/>
      <c r="Q347" s="143"/>
      <c r="R347" s="33"/>
      <c r="S347" s="104"/>
    </row>
    <row r="348" spans="1:19" ht="20" customHeight="1" x14ac:dyDescent="0.45">
      <c r="A348" s="33"/>
      <c r="B348" s="33"/>
      <c r="C348" s="33"/>
      <c r="D348" s="33"/>
      <c r="E348" s="33"/>
      <c r="F348" s="33"/>
      <c r="G348" s="33"/>
      <c r="H348" s="33"/>
      <c r="I348" s="33"/>
      <c r="J348" s="33"/>
      <c r="K348" s="26"/>
      <c r="L348" s="26"/>
      <c r="M348" s="33"/>
      <c r="N348" s="123">
        <f>SUM(N338:N347)</f>
        <v>0</v>
      </c>
      <c r="O348" s="123">
        <f>SUM(O338:O347)</f>
        <v>0</v>
      </c>
      <c r="P348" s="123">
        <f>SUM(P338:P347)</f>
        <v>0</v>
      </c>
      <c r="Q348" s="123">
        <f>SUM(Q338:Q347)</f>
        <v>0</v>
      </c>
      <c r="R348" s="33"/>
      <c r="S348" s="104"/>
    </row>
    <row r="349" spans="1:19" ht="20" customHeight="1" x14ac:dyDescent="0.45">
      <c r="A349" s="33"/>
      <c r="B349" s="33"/>
      <c r="C349" s="33"/>
      <c r="D349" s="26"/>
      <c r="E349" s="26"/>
      <c r="G349" s="39"/>
      <c r="H349" s="26"/>
      <c r="I349" s="26"/>
      <c r="J349" s="39"/>
      <c r="K349" s="26"/>
      <c r="L349" s="26"/>
      <c r="M349" s="26"/>
      <c r="N349" s="39"/>
      <c r="O349" s="39"/>
      <c r="P349" s="39"/>
      <c r="Q349" s="39"/>
      <c r="R349" s="33"/>
      <c r="S349" s="104"/>
    </row>
    <row r="350" spans="1:19" ht="20" customHeight="1" x14ac:dyDescent="0.45">
      <c r="A350" s="33"/>
      <c r="B350" s="51" t="s">
        <v>29</v>
      </c>
      <c r="C350" s="179" t="s">
        <v>265</v>
      </c>
      <c r="D350" s="209"/>
      <c r="E350" s="209"/>
      <c r="F350" s="209"/>
      <c r="G350" s="209"/>
      <c r="H350" s="209"/>
      <c r="I350" s="209"/>
      <c r="J350" s="26"/>
      <c r="K350" s="170" t="s">
        <v>91</v>
      </c>
      <c r="L350" s="170"/>
      <c r="M350" s="26"/>
      <c r="N350" s="26" t="s">
        <v>228</v>
      </c>
      <c r="O350" s="26" t="s">
        <v>229</v>
      </c>
      <c r="P350" s="26" t="s">
        <v>230</v>
      </c>
      <c r="Q350" s="26" t="s">
        <v>231</v>
      </c>
      <c r="R350" s="33"/>
      <c r="S350" s="104"/>
    </row>
    <row r="351" spans="1:19" ht="28.05" customHeight="1" x14ac:dyDescent="0.45">
      <c r="A351" s="33"/>
      <c r="B351" s="33"/>
      <c r="C351" s="189"/>
      <c r="D351" s="189"/>
      <c r="E351" s="189"/>
      <c r="F351" s="189"/>
      <c r="G351" s="189"/>
      <c r="H351" s="189"/>
      <c r="I351" s="189"/>
      <c r="J351" s="26"/>
      <c r="K351" s="198"/>
      <c r="L351" s="198"/>
      <c r="M351" s="26"/>
      <c r="N351" s="143"/>
      <c r="O351" s="143"/>
      <c r="P351" s="143"/>
      <c r="Q351" s="143"/>
      <c r="R351" s="33"/>
      <c r="S351" s="104"/>
    </row>
    <row r="352" spans="1:19" ht="28.05" customHeight="1" x14ac:dyDescent="0.45">
      <c r="A352" s="33"/>
      <c r="B352" s="33"/>
      <c r="C352" s="189"/>
      <c r="D352" s="189"/>
      <c r="E352" s="189"/>
      <c r="F352" s="189"/>
      <c r="G352" s="189"/>
      <c r="H352" s="189"/>
      <c r="I352" s="189"/>
      <c r="J352" s="26"/>
      <c r="K352" s="198"/>
      <c r="L352" s="198"/>
      <c r="M352" s="26"/>
      <c r="N352" s="143"/>
      <c r="O352" s="143"/>
      <c r="P352" s="143"/>
      <c r="Q352" s="143"/>
      <c r="R352" s="33"/>
      <c r="S352" s="104"/>
    </row>
    <row r="353" spans="1:21" ht="28.05" customHeight="1" x14ac:dyDescent="0.45">
      <c r="A353" s="33"/>
      <c r="B353" s="33"/>
      <c r="C353" s="189"/>
      <c r="D353" s="189"/>
      <c r="E353" s="189"/>
      <c r="F353" s="189"/>
      <c r="G353" s="189"/>
      <c r="H353" s="189"/>
      <c r="I353" s="189"/>
      <c r="J353" s="26"/>
      <c r="K353" s="198"/>
      <c r="L353" s="198"/>
      <c r="M353" s="26"/>
      <c r="N353" s="143"/>
      <c r="O353" s="143"/>
      <c r="P353" s="143"/>
      <c r="Q353" s="143"/>
      <c r="R353" s="33"/>
      <c r="S353" s="104"/>
    </row>
    <row r="354" spans="1:21" ht="28.05" customHeight="1" x14ac:dyDescent="0.45">
      <c r="A354" s="33"/>
      <c r="B354" s="33"/>
      <c r="C354" s="189"/>
      <c r="D354" s="189"/>
      <c r="E354" s="189"/>
      <c r="F354" s="189"/>
      <c r="G354" s="189"/>
      <c r="H354" s="189"/>
      <c r="I354" s="189"/>
      <c r="J354" s="26"/>
      <c r="K354" s="198"/>
      <c r="L354" s="198"/>
      <c r="M354" s="26"/>
      <c r="N354" s="143"/>
      <c r="O354" s="143"/>
      <c r="P354" s="143"/>
      <c r="Q354" s="143"/>
      <c r="R354" s="33"/>
      <c r="S354" s="104"/>
    </row>
    <row r="355" spans="1:21" ht="20" customHeight="1" x14ac:dyDescent="0.45">
      <c r="A355" s="33"/>
      <c r="B355" s="33"/>
      <c r="C355" s="39"/>
      <c r="D355" s="39"/>
      <c r="E355" s="39"/>
      <c r="F355" s="39"/>
      <c r="G355" s="39"/>
      <c r="H355" s="39"/>
      <c r="I355" s="39"/>
      <c r="J355" s="33"/>
      <c r="K355" s="33"/>
      <c r="L355" s="33"/>
      <c r="M355" s="33"/>
      <c r="N355" s="123">
        <f>SUM(N351:N354)</f>
        <v>0</v>
      </c>
      <c r="O355" s="123">
        <f>SUM(O351:O354)</f>
        <v>0</v>
      </c>
      <c r="P355" s="123">
        <f>SUM(P351:P354)</f>
        <v>0</v>
      </c>
      <c r="Q355" s="123">
        <f>SUM(Q351:Q354)</f>
        <v>0</v>
      </c>
      <c r="R355" s="33"/>
      <c r="S355" s="104"/>
    </row>
    <row r="356" spans="1:21" ht="20.25" customHeight="1" x14ac:dyDescent="0.45">
      <c r="A356" s="33"/>
      <c r="B356" s="51" t="s">
        <v>26</v>
      </c>
      <c r="C356" s="168" t="s">
        <v>232</v>
      </c>
      <c r="D356" s="168"/>
      <c r="E356" s="168"/>
      <c r="G356" s="26"/>
      <c r="H356" s="31"/>
      <c r="I356" s="49"/>
      <c r="J356" s="26"/>
      <c r="K356" s="26"/>
      <c r="L356" s="39"/>
      <c r="M356" s="26"/>
      <c r="N356" s="26"/>
      <c r="P356" s="33"/>
      <c r="R356" s="26"/>
      <c r="S356" s="50"/>
    </row>
    <row r="357" spans="1:21" ht="28.05" customHeight="1" x14ac:dyDescent="0.45">
      <c r="A357" s="33"/>
      <c r="B357" s="33"/>
      <c r="C357" s="195" t="s">
        <v>233</v>
      </c>
      <c r="D357" s="195"/>
      <c r="E357" s="195"/>
      <c r="F357" s="26">
        <v>4</v>
      </c>
      <c r="G357" s="26" t="s">
        <v>125</v>
      </c>
      <c r="H357" s="123">
        <f>Q348</f>
        <v>0</v>
      </c>
      <c r="I357" s="49" t="s">
        <v>233</v>
      </c>
      <c r="J357" s="26"/>
      <c r="K357" s="26"/>
      <c r="L357" s="39"/>
      <c r="M357" s="26"/>
      <c r="N357" s="26"/>
      <c r="P357" s="84" t="s">
        <v>126</v>
      </c>
      <c r="Q357" s="86">
        <f>4*H357</f>
        <v>0</v>
      </c>
      <c r="R357" s="50"/>
      <c r="S357" s="50"/>
    </row>
    <row r="358" spans="1:21" ht="28.05" customHeight="1" x14ac:dyDescent="0.45">
      <c r="A358" s="33"/>
      <c r="B358" s="33"/>
      <c r="C358" s="195" t="s">
        <v>230</v>
      </c>
      <c r="D358" s="195"/>
      <c r="E358" s="195"/>
      <c r="F358" s="26">
        <v>3</v>
      </c>
      <c r="G358" s="26" t="s">
        <v>125</v>
      </c>
      <c r="H358" s="123">
        <f>P348</f>
        <v>0</v>
      </c>
      <c r="I358" s="49" t="s">
        <v>230</v>
      </c>
      <c r="J358" s="26"/>
      <c r="K358" s="26"/>
      <c r="L358" s="39"/>
      <c r="M358" s="26"/>
      <c r="N358" s="26"/>
      <c r="P358" s="84" t="s">
        <v>126</v>
      </c>
      <c r="Q358" s="98">
        <f>3*H358</f>
        <v>0</v>
      </c>
      <c r="R358" s="50"/>
      <c r="S358" s="50"/>
    </row>
    <row r="359" spans="1:21" ht="28.05" customHeight="1" x14ac:dyDescent="0.45">
      <c r="A359" s="33"/>
      <c r="B359" s="33"/>
      <c r="C359" s="195" t="s">
        <v>229</v>
      </c>
      <c r="D359" s="195"/>
      <c r="E359" s="195"/>
      <c r="F359" s="26">
        <v>2</v>
      </c>
      <c r="G359" s="26" t="s">
        <v>125</v>
      </c>
      <c r="H359" s="123">
        <f>O348</f>
        <v>0</v>
      </c>
      <c r="I359" s="49" t="s">
        <v>229</v>
      </c>
      <c r="J359" s="26"/>
      <c r="K359" s="26"/>
      <c r="L359" s="39"/>
      <c r="M359" s="26"/>
      <c r="N359" s="26"/>
      <c r="P359" s="84" t="s">
        <v>126</v>
      </c>
      <c r="Q359" s="98">
        <f>2*H359</f>
        <v>0</v>
      </c>
      <c r="R359" s="50"/>
      <c r="S359" s="50"/>
    </row>
    <row r="360" spans="1:21" ht="28.05" customHeight="1" x14ac:dyDescent="0.45">
      <c r="A360" s="33"/>
      <c r="B360" s="33"/>
      <c r="C360" s="196" t="s">
        <v>228</v>
      </c>
      <c r="D360" s="196"/>
      <c r="E360" s="196"/>
      <c r="F360" s="26">
        <v>1</v>
      </c>
      <c r="G360" s="26" t="s">
        <v>125</v>
      </c>
      <c r="H360" s="123">
        <f>N348</f>
        <v>0</v>
      </c>
      <c r="I360" s="49" t="s">
        <v>228</v>
      </c>
      <c r="J360" s="26"/>
      <c r="K360" s="26"/>
      <c r="L360" s="39"/>
      <c r="M360" s="26"/>
      <c r="N360" s="26"/>
      <c r="P360" s="84" t="s">
        <v>126</v>
      </c>
      <c r="Q360" s="98">
        <f>1*H360</f>
        <v>0</v>
      </c>
      <c r="R360" s="50"/>
      <c r="S360" s="50"/>
    </row>
    <row r="361" spans="1:21" ht="20.55" customHeight="1" x14ac:dyDescent="0.45">
      <c r="A361" s="33"/>
      <c r="B361" s="33"/>
      <c r="C361" s="33"/>
      <c r="D361" s="33"/>
      <c r="E361" s="36"/>
      <c r="G361" s="26"/>
      <c r="H361" s="31"/>
      <c r="I361" s="49"/>
      <c r="J361" s="26"/>
      <c r="K361" s="26"/>
      <c r="L361" s="39"/>
      <c r="M361" s="26"/>
      <c r="N361" s="26"/>
      <c r="P361" s="33"/>
      <c r="Q361" s="111"/>
      <c r="R361" s="50"/>
      <c r="S361" s="50"/>
    </row>
    <row r="362" spans="1:21" ht="21" customHeight="1" x14ac:dyDescent="0.45">
      <c r="A362" s="33"/>
      <c r="B362" s="51" t="s">
        <v>29</v>
      </c>
      <c r="C362" s="197" t="s">
        <v>234</v>
      </c>
      <c r="D362" s="197"/>
      <c r="E362" s="197"/>
      <c r="F362" s="197"/>
      <c r="G362" s="26"/>
      <c r="H362" s="31"/>
      <c r="I362" s="49"/>
      <c r="J362" s="26"/>
      <c r="K362" s="26"/>
      <c r="L362" s="39"/>
      <c r="M362" s="26"/>
      <c r="N362" s="26"/>
      <c r="P362" s="33"/>
      <c r="R362" s="50"/>
      <c r="S362" s="50"/>
    </row>
    <row r="363" spans="1:21" ht="28.05" customHeight="1" x14ac:dyDescent="0.45">
      <c r="A363" s="33"/>
      <c r="B363" s="33"/>
      <c r="C363" s="195" t="s">
        <v>233</v>
      </c>
      <c r="D363" s="195"/>
      <c r="E363" s="195"/>
      <c r="F363" s="26">
        <v>5</v>
      </c>
      <c r="G363" s="26" t="s">
        <v>125</v>
      </c>
      <c r="H363" s="123">
        <f>Q355</f>
        <v>0</v>
      </c>
      <c r="I363" s="49" t="s">
        <v>233</v>
      </c>
      <c r="J363" s="26"/>
      <c r="K363" s="26"/>
      <c r="L363" s="39"/>
      <c r="M363" s="26"/>
      <c r="N363" s="26"/>
      <c r="P363" s="84" t="s">
        <v>126</v>
      </c>
      <c r="Q363" s="86">
        <f>5*H363</f>
        <v>0</v>
      </c>
      <c r="R363" s="50"/>
      <c r="S363" s="50"/>
    </row>
    <row r="364" spans="1:21" ht="28.05" customHeight="1" x14ac:dyDescent="0.45">
      <c r="A364" s="33"/>
      <c r="B364" s="33"/>
      <c r="C364" s="195" t="s">
        <v>230</v>
      </c>
      <c r="D364" s="195"/>
      <c r="E364" s="195"/>
      <c r="F364" s="26">
        <v>4</v>
      </c>
      <c r="G364" s="26" t="s">
        <v>125</v>
      </c>
      <c r="H364" s="123">
        <f>P355</f>
        <v>0</v>
      </c>
      <c r="I364" s="49" t="s">
        <v>230</v>
      </c>
      <c r="J364" s="26"/>
      <c r="K364" s="26"/>
      <c r="L364" s="39"/>
      <c r="M364" s="26"/>
      <c r="N364" s="26"/>
      <c r="P364" s="84" t="s">
        <v>126</v>
      </c>
      <c r="Q364" s="98">
        <f>4*H364</f>
        <v>0</v>
      </c>
      <c r="R364" s="50"/>
      <c r="S364" s="50"/>
    </row>
    <row r="365" spans="1:21" ht="28.05" customHeight="1" x14ac:dyDescent="0.45">
      <c r="A365" s="33"/>
      <c r="B365" s="33"/>
      <c r="C365" s="195" t="s">
        <v>229</v>
      </c>
      <c r="D365" s="195"/>
      <c r="E365" s="195"/>
      <c r="F365" s="26">
        <v>3</v>
      </c>
      <c r="G365" s="26" t="s">
        <v>125</v>
      </c>
      <c r="H365" s="123">
        <f>O355</f>
        <v>0</v>
      </c>
      <c r="I365" s="49" t="s">
        <v>229</v>
      </c>
      <c r="J365" s="26"/>
      <c r="K365" s="26"/>
      <c r="L365" s="39"/>
      <c r="M365" s="26"/>
      <c r="N365" s="26"/>
      <c r="P365" s="84" t="s">
        <v>126</v>
      </c>
      <c r="Q365" s="98">
        <f>3*H365</f>
        <v>0</v>
      </c>
      <c r="R365" s="50"/>
      <c r="S365" s="50"/>
    </row>
    <row r="366" spans="1:21" ht="28.05" customHeight="1" x14ac:dyDescent="0.45">
      <c r="A366" s="33"/>
      <c r="B366" s="33"/>
      <c r="C366" s="196" t="s">
        <v>228</v>
      </c>
      <c r="D366" s="196"/>
      <c r="E366" s="196"/>
      <c r="F366" s="26">
        <v>2</v>
      </c>
      <c r="G366" s="26" t="s">
        <v>125</v>
      </c>
      <c r="H366" s="123">
        <f>N355</f>
        <v>0</v>
      </c>
      <c r="I366" s="49" t="s">
        <v>228</v>
      </c>
      <c r="J366" s="26"/>
      <c r="K366" s="26"/>
      <c r="L366" s="39"/>
      <c r="M366" s="26"/>
      <c r="N366" s="26"/>
      <c r="P366" s="84" t="s">
        <v>126</v>
      </c>
      <c r="Q366" s="98">
        <f>2*H366</f>
        <v>0</v>
      </c>
      <c r="R366" s="50"/>
      <c r="S366" s="50"/>
    </row>
    <row r="367" spans="1:21" ht="20.55" customHeight="1" x14ac:dyDescent="0.45">
      <c r="A367" s="33"/>
      <c r="B367" s="33"/>
      <c r="C367" s="33"/>
      <c r="D367" s="33"/>
      <c r="E367" s="36"/>
      <c r="G367" s="26"/>
      <c r="H367" s="31"/>
      <c r="I367" s="49"/>
      <c r="J367" s="26"/>
      <c r="K367" s="26"/>
      <c r="L367" s="39"/>
      <c r="M367" s="26"/>
      <c r="N367" s="26"/>
      <c r="P367" s="33"/>
      <c r="R367" s="50"/>
      <c r="S367" s="50"/>
    </row>
    <row r="368" spans="1:21" ht="13.5" x14ac:dyDescent="0.45">
      <c r="A368" s="33"/>
      <c r="B368" s="33"/>
      <c r="C368" s="33"/>
      <c r="D368" s="33"/>
      <c r="E368" s="33"/>
      <c r="F368" s="33"/>
      <c r="G368" s="33"/>
      <c r="H368" s="33"/>
      <c r="I368" s="33"/>
      <c r="J368" s="33"/>
      <c r="K368" s="33"/>
      <c r="L368" s="33"/>
      <c r="M368" s="26"/>
      <c r="N368" s="26"/>
      <c r="O368" s="26"/>
      <c r="P368" s="26" t="s">
        <v>89</v>
      </c>
      <c r="Q368" s="71">
        <f>SUM(Q357:Q367)</f>
        <v>0</v>
      </c>
      <c r="R368" s="87">
        <f>IF(Q368&gt;=5,5,Q368)</f>
        <v>0</v>
      </c>
      <c r="S368" s="50"/>
      <c r="T368" s="162" t="s">
        <v>173</v>
      </c>
      <c r="U368" s="162"/>
    </row>
    <row r="369" spans="1:21" ht="20.55" customHeight="1" x14ac:dyDescent="0.45">
      <c r="A369" s="33"/>
      <c r="B369" s="33"/>
      <c r="C369" s="33"/>
      <c r="D369" s="33"/>
      <c r="E369" s="36"/>
      <c r="G369" s="26"/>
      <c r="H369" s="31"/>
      <c r="I369" s="49"/>
      <c r="J369" s="26"/>
      <c r="K369" s="26"/>
      <c r="L369" s="39"/>
      <c r="M369" s="26"/>
      <c r="N369" s="26"/>
      <c r="P369" s="44"/>
      <c r="Q369" s="31"/>
      <c r="R369" s="31"/>
      <c r="S369" s="50"/>
    </row>
    <row r="370" spans="1:21" ht="13.5" x14ac:dyDescent="0.45">
      <c r="A370" s="33"/>
      <c r="B370" s="33"/>
      <c r="C370" s="33"/>
      <c r="D370" s="33"/>
      <c r="E370" s="33"/>
      <c r="F370" s="33"/>
      <c r="G370" s="33"/>
      <c r="H370" s="33"/>
      <c r="I370" s="33"/>
      <c r="J370" s="33"/>
      <c r="K370" s="33"/>
      <c r="L370" s="33"/>
      <c r="M370" s="26"/>
      <c r="N370" s="26"/>
      <c r="O370" s="170" t="s">
        <v>109</v>
      </c>
      <c r="P370" s="170"/>
      <c r="Q370" s="170"/>
      <c r="R370" s="87">
        <f>R368+R334</f>
        <v>0</v>
      </c>
      <c r="S370" s="102">
        <f>R370</f>
        <v>0</v>
      </c>
      <c r="T370" s="163" t="s">
        <v>235</v>
      </c>
      <c r="U370" s="162"/>
    </row>
    <row r="371" spans="1:21" ht="13.5" x14ac:dyDescent="0.45">
      <c r="A371" s="33"/>
      <c r="B371" s="33"/>
      <c r="C371" s="33"/>
      <c r="D371" s="33"/>
      <c r="E371" s="33"/>
      <c r="F371" s="33"/>
      <c r="G371" s="33"/>
      <c r="H371" s="33"/>
      <c r="I371" s="33"/>
      <c r="J371" s="33"/>
      <c r="K371" s="33"/>
      <c r="L371" s="33"/>
      <c r="M371" s="26"/>
      <c r="N371" s="26"/>
      <c r="O371" s="26"/>
      <c r="P371" s="26"/>
      <c r="R371" s="66"/>
      <c r="S371" s="66"/>
    </row>
    <row r="372" spans="1:21" ht="13.5" x14ac:dyDescent="0.45">
      <c r="A372" s="33"/>
      <c r="B372" s="33"/>
      <c r="C372" s="33"/>
      <c r="D372" s="33"/>
      <c r="E372" s="36"/>
      <c r="G372" s="26"/>
      <c r="H372" s="31"/>
      <c r="I372" s="49"/>
      <c r="J372" s="26"/>
      <c r="K372" s="26"/>
      <c r="L372" s="39"/>
      <c r="M372" s="26"/>
      <c r="N372" s="26"/>
      <c r="P372" s="44"/>
      <c r="Q372" s="31"/>
      <c r="R372" s="31"/>
      <c r="S372" s="50"/>
    </row>
    <row r="373" spans="1:21" ht="50" customHeight="1" x14ac:dyDescent="0.45">
      <c r="A373" s="32" t="s">
        <v>50</v>
      </c>
      <c r="B373" s="32" t="s">
        <v>236</v>
      </c>
      <c r="C373" s="32"/>
      <c r="D373" s="32"/>
      <c r="E373" s="36"/>
      <c r="G373" s="26"/>
      <c r="H373" s="31"/>
      <c r="I373" s="20"/>
      <c r="J373" s="127"/>
      <c r="K373" s="127"/>
      <c r="L373" s="127"/>
      <c r="M373" s="127"/>
      <c r="N373" s="127"/>
      <c r="P373" s="33"/>
      <c r="R373" s="26"/>
      <c r="S373" s="50"/>
      <c r="T373" s="166" t="s">
        <v>387</v>
      </c>
      <c r="U373" s="166"/>
    </row>
    <row r="374" spans="1:21" ht="20.25" x14ac:dyDescent="0.45">
      <c r="A374" s="32"/>
      <c r="B374" s="32"/>
      <c r="C374" s="32"/>
      <c r="D374" s="32"/>
      <c r="E374" s="36"/>
      <c r="G374" s="26"/>
      <c r="H374" s="31"/>
      <c r="I374" s="127"/>
      <c r="J374" s="127"/>
      <c r="K374" s="127"/>
      <c r="L374" s="127"/>
      <c r="M374" s="127"/>
      <c r="N374" s="127"/>
      <c r="P374" s="33"/>
      <c r="R374" s="26"/>
      <c r="S374" s="50"/>
      <c r="T374" s="115" t="s">
        <v>330</v>
      </c>
    </row>
    <row r="375" spans="1:21" ht="27.5" customHeight="1" x14ac:dyDescent="0.45">
      <c r="A375" s="32"/>
      <c r="B375" s="32">
        <v>1</v>
      </c>
      <c r="C375" s="202" t="s">
        <v>307</v>
      </c>
      <c r="D375" s="202"/>
      <c r="E375" s="202"/>
      <c r="F375" s="202"/>
      <c r="G375" s="202"/>
      <c r="H375" s="202"/>
      <c r="I375" s="49"/>
      <c r="J375" s="26"/>
      <c r="K375" s="26"/>
      <c r="L375" s="39"/>
      <c r="M375" s="26"/>
      <c r="N375" s="31"/>
      <c r="P375" s="33"/>
      <c r="R375" s="26"/>
      <c r="S375" s="50"/>
      <c r="T375" s="166" t="s">
        <v>308</v>
      </c>
      <c r="U375" s="166"/>
    </row>
    <row r="376" spans="1:21" ht="13.9" x14ac:dyDescent="0.45">
      <c r="A376" s="32"/>
      <c r="B376" s="32"/>
      <c r="C376" s="47" t="s">
        <v>325</v>
      </c>
      <c r="D376" s="47"/>
      <c r="E376" s="47"/>
      <c r="F376" s="47"/>
      <c r="G376" s="47"/>
      <c r="H376" s="47"/>
      <c r="I376" s="47"/>
      <c r="J376" s="47" t="s">
        <v>323</v>
      </c>
      <c r="K376" s="47"/>
      <c r="L376" s="47"/>
      <c r="M376" s="47" t="s">
        <v>324</v>
      </c>
      <c r="N376" s="47"/>
      <c r="P376" s="33"/>
      <c r="R376" s="26"/>
      <c r="S376" s="50"/>
      <c r="T376" s="165" t="s">
        <v>303</v>
      </c>
      <c r="U376" s="165"/>
    </row>
    <row r="377" spans="1:21" ht="28.05" customHeight="1" x14ac:dyDescent="0.45">
      <c r="A377" s="32"/>
      <c r="B377" s="32"/>
      <c r="C377" s="201"/>
      <c r="D377" s="201"/>
      <c r="E377" s="201"/>
      <c r="F377" s="201"/>
      <c r="G377" s="201"/>
      <c r="H377" s="201"/>
      <c r="I377" s="49"/>
      <c r="J377" s="199"/>
      <c r="K377" s="200"/>
      <c r="L377" s="49"/>
      <c r="M377" s="199"/>
      <c r="N377" s="200"/>
      <c r="P377" s="33"/>
      <c r="R377" s="26"/>
      <c r="S377" s="50"/>
    </row>
    <row r="378" spans="1:21" ht="28.05" customHeight="1" x14ac:dyDescent="0.45">
      <c r="A378" s="32"/>
      <c r="B378" s="32"/>
      <c r="C378" s="201"/>
      <c r="D378" s="201"/>
      <c r="E378" s="201"/>
      <c r="F378" s="201"/>
      <c r="G378" s="201"/>
      <c r="H378" s="201"/>
      <c r="I378" s="49"/>
      <c r="J378" s="199"/>
      <c r="K378" s="200"/>
      <c r="L378" s="49"/>
      <c r="M378" s="199"/>
      <c r="N378" s="200"/>
      <c r="P378" s="33"/>
      <c r="R378" s="26"/>
      <c r="S378" s="50"/>
    </row>
    <row r="379" spans="1:21" ht="13.9" x14ac:dyDescent="0.45">
      <c r="A379" s="32"/>
      <c r="B379" s="32"/>
      <c r="C379" s="32"/>
      <c r="D379" s="32"/>
      <c r="E379" s="36"/>
      <c r="G379" s="26"/>
      <c r="H379" s="39"/>
      <c r="I379" s="127"/>
      <c r="J379" s="127"/>
      <c r="K379" s="127"/>
      <c r="L379" s="39"/>
      <c r="M379" s="127"/>
      <c r="N379" s="127"/>
      <c r="P379" s="33"/>
      <c r="R379" s="26"/>
      <c r="S379" s="50"/>
    </row>
    <row r="380" spans="1:21" ht="28.8" customHeight="1" x14ac:dyDescent="0.45">
      <c r="A380" s="32"/>
      <c r="B380" s="32">
        <v>2</v>
      </c>
      <c r="C380" s="202" t="s">
        <v>309</v>
      </c>
      <c r="D380" s="202"/>
      <c r="E380" s="202"/>
      <c r="F380" s="202"/>
      <c r="G380" s="202"/>
      <c r="H380" s="202"/>
      <c r="I380" s="49"/>
      <c r="J380" s="26"/>
      <c r="K380" s="26"/>
      <c r="L380" s="39"/>
      <c r="M380" s="26"/>
      <c r="N380" s="31"/>
      <c r="P380" s="33"/>
      <c r="R380" s="26"/>
      <c r="S380" s="50"/>
      <c r="T380" s="166" t="s">
        <v>310</v>
      </c>
      <c r="U380" s="166"/>
    </row>
    <row r="381" spans="1:21" ht="13.8" customHeight="1" x14ac:dyDescent="0.45">
      <c r="A381" s="32"/>
      <c r="B381" s="32"/>
      <c r="C381" s="47" t="s">
        <v>325</v>
      </c>
      <c r="D381" s="47"/>
      <c r="E381" s="47"/>
      <c r="F381" s="47"/>
      <c r="G381" s="47"/>
      <c r="H381" s="47"/>
      <c r="I381" s="47"/>
      <c r="J381" s="47" t="s">
        <v>323</v>
      </c>
      <c r="K381" s="47"/>
      <c r="L381" s="47"/>
      <c r="M381" s="47" t="s">
        <v>324</v>
      </c>
      <c r="N381" s="47"/>
      <c r="P381" s="33"/>
      <c r="R381" s="26"/>
      <c r="S381" s="50"/>
      <c r="T381" s="165" t="s">
        <v>326</v>
      </c>
      <c r="U381" s="165"/>
    </row>
    <row r="382" spans="1:21" ht="28.05" customHeight="1" x14ac:dyDescent="0.45">
      <c r="A382" s="32"/>
      <c r="B382" s="32"/>
      <c r="C382" s="201"/>
      <c r="D382" s="201"/>
      <c r="E382" s="201"/>
      <c r="F382" s="201"/>
      <c r="G382" s="201"/>
      <c r="H382" s="201"/>
      <c r="I382" s="49"/>
      <c r="J382" s="199"/>
      <c r="K382" s="200"/>
      <c r="L382" s="49"/>
      <c r="M382" s="199"/>
      <c r="N382" s="200"/>
      <c r="P382" s="33"/>
      <c r="R382" s="26"/>
      <c r="S382" s="50"/>
      <c r="T382" s="165"/>
      <c r="U382" s="165"/>
    </row>
    <row r="383" spans="1:21" ht="41" customHeight="1" x14ac:dyDescent="0.45">
      <c r="A383" s="32"/>
      <c r="B383" s="32"/>
      <c r="C383" s="201"/>
      <c r="D383" s="201"/>
      <c r="E383" s="201"/>
      <c r="F383" s="201"/>
      <c r="G383" s="201"/>
      <c r="H383" s="201"/>
      <c r="I383" s="49"/>
      <c r="J383" s="199"/>
      <c r="K383" s="200"/>
      <c r="L383" s="49"/>
      <c r="M383" s="199"/>
      <c r="N383" s="200"/>
      <c r="P383" s="33"/>
      <c r="R383" s="26"/>
      <c r="S383" s="50"/>
      <c r="T383" s="165"/>
      <c r="U383" s="165"/>
    </row>
    <row r="384" spans="1:21" ht="16.05" customHeight="1" x14ac:dyDescent="0.45">
      <c r="A384" s="32"/>
      <c r="B384" s="32"/>
      <c r="C384" s="32"/>
      <c r="D384" s="32"/>
      <c r="E384" s="36"/>
      <c r="G384" s="26"/>
      <c r="H384" s="31"/>
      <c r="I384" s="127"/>
      <c r="J384" s="127"/>
      <c r="K384" s="127"/>
      <c r="L384" s="127"/>
      <c r="M384" s="127"/>
      <c r="N384" s="127"/>
      <c r="P384" s="33"/>
      <c r="R384" s="26"/>
      <c r="S384" s="50"/>
    </row>
    <row r="385" spans="1:21" ht="41.55" customHeight="1" x14ac:dyDescent="0.45">
      <c r="A385" s="33"/>
      <c r="B385" s="32">
        <v>3</v>
      </c>
      <c r="C385" s="202" t="s">
        <v>311</v>
      </c>
      <c r="D385" s="202"/>
      <c r="E385" s="202"/>
      <c r="F385" s="202"/>
      <c r="G385" s="202"/>
      <c r="H385" s="202"/>
      <c r="I385" s="49"/>
      <c r="J385" s="26"/>
      <c r="K385" s="26"/>
      <c r="L385" s="39"/>
      <c r="M385" s="26"/>
      <c r="N385" s="26"/>
      <c r="P385" s="44"/>
      <c r="Q385" s="31"/>
      <c r="R385" s="26"/>
      <c r="S385" s="50"/>
      <c r="T385" s="166" t="s">
        <v>388</v>
      </c>
      <c r="U385" s="166"/>
    </row>
    <row r="386" spans="1:21" ht="20.55" customHeight="1" x14ac:dyDescent="0.45">
      <c r="A386" s="33"/>
      <c r="B386" s="32"/>
      <c r="C386" s="47" t="s">
        <v>325</v>
      </c>
      <c r="D386" s="47"/>
      <c r="E386" s="47"/>
      <c r="F386" s="47"/>
      <c r="G386" s="47"/>
      <c r="H386" s="47"/>
      <c r="I386" s="47"/>
      <c r="J386" s="47" t="s">
        <v>323</v>
      </c>
      <c r="K386" s="47"/>
      <c r="L386" s="47"/>
      <c r="M386" s="47" t="s">
        <v>324</v>
      </c>
      <c r="N386" s="47"/>
      <c r="P386" s="44"/>
      <c r="Q386" s="31"/>
      <c r="R386" s="26"/>
      <c r="S386" s="50"/>
      <c r="T386" s="165" t="s">
        <v>317</v>
      </c>
      <c r="U386" s="165"/>
    </row>
    <row r="387" spans="1:21" ht="28.05" customHeight="1" x14ac:dyDescent="0.45">
      <c r="A387" s="33"/>
      <c r="B387" s="32"/>
      <c r="C387" s="201"/>
      <c r="D387" s="201"/>
      <c r="E387" s="201"/>
      <c r="F387" s="201"/>
      <c r="G387" s="201"/>
      <c r="H387" s="201"/>
      <c r="I387" s="49"/>
      <c r="J387" s="199"/>
      <c r="K387" s="200"/>
      <c r="L387" s="49"/>
      <c r="M387" s="199"/>
      <c r="N387" s="200"/>
      <c r="P387" s="44"/>
      <c r="Q387" s="31"/>
      <c r="R387" s="26"/>
      <c r="S387" s="50"/>
      <c r="T387" s="128"/>
    </row>
    <row r="388" spans="1:21" ht="28.05" customHeight="1" x14ac:dyDescent="0.45">
      <c r="A388" s="33"/>
      <c r="B388" s="32"/>
      <c r="C388" s="201"/>
      <c r="D388" s="201"/>
      <c r="E388" s="201"/>
      <c r="F388" s="201"/>
      <c r="G388" s="201"/>
      <c r="H388" s="201"/>
      <c r="I388" s="49"/>
      <c r="J388" s="199"/>
      <c r="K388" s="200"/>
      <c r="L388" s="49"/>
      <c r="M388" s="199"/>
      <c r="N388" s="200"/>
      <c r="P388" s="44"/>
      <c r="Q388" s="31"/>
      <c r="R388" s="26"/>
      <c r="S388" s="50"/>
      <c r="T388" s="116"/>
    </row>
    <row r="389" spans="1:21" ht="13.9" x14ac:dyDescent="0.45">
      <c r="A389" s="32"/>
      <c r="B389" s="32"/>
      <c r="C389" s="32"/>
      <c r="D389" s="32"/>
      <c r="E389" s="36"/>
      <c r="G389" s="26"/>
      <c r="H389" s="31"/>
      <c r="I389" s="127"/>
      <c r="J389" s="127"/>
      <c r="K389" s="127"/>
      <c r="L389" s="127"/>
      <c r="M389" s="127"/>
      <c r="N389" s="127"/>
      <c r="P389" s="33"/>
      <c r="R389" s="26"/>
      <c r="S389" s="50"/>
    </row>
    <row r="390" spans="1:21" ht="27.5" customHeight="1" x14ac:dyDescent="0.45">
      <c r="A390" s="33"/>
      <c r="B390" s="32">
        <v>4</v>
      </c>
      <c r="C390" s="205" t="s">
        <v>312</v>
      </c>
      <c r="D390" s="205"/>
      <c r="E390" s="205"/>
      <c r="F390" s="205"/>
      <c r="G390" s="205"/>
      <c r="H390" s="205"/>
      <c r="I390" s="205"/>
      <c r="J390" s="205"/>
      <c r="K390" s="26"/>
      <c r="L390" s="39"/>
      <c r="M390" s="26"/>
      <c r="N390" s="26"/>
      <c r="P390" s="44"/>
      <c r="R390" s="26"/>
      <c r="S390" s="50"/>
      <c r="T390" s="166" t="s">
        <v>313</v>
      </c>
      <c r="U390" s="166"/>
    </row>
    <row r="391" spans="1:21" ht="13.9" x14ac:dyDescent="0.45">
      <c r="A391" s="33"/>
      <c r="B391" s="32"/>
      <c r="C391" s="47" t="s">
        <v>325</v>
      </c>
      <c r="D391" s="47"/>
      <c r="E391" s="47"/>
      <c r="F391" s="47"/>
      <c r="G391" s="47"/>
      <c r="H391" s="47"/>
      <c r="I391" s="47"/>
      <c r="J391" s="47" t="s">
        <v>323</v>
      </c>
      <c r="K391" s="47"/>
      <c r="L391" s="47"/>
      <c r="M391" s="47" t="s">
        <v>324</v>
      </c>
      <c r="N391" s="47"/>
      <c r="P391" s="44"/>
      <c r="Q391" s="31"/>
      <c r="R391" s="26"/>
      <c r="S391" s="50"/>
    </row>
    <row r="392" spans="1:21" ht="28.05" customHeight="1" x14ac:dyDescent="0.45">
      <c r="A392" s="33"/>
      <c r="B392" s="32"/>
      <c r="C392" s="201"/>
      <c r="D392" s="201"/>
      <c r="E392" s="201"/>
      <c r="F392" s="201"/>
      <c r="G392" s="201"/>
      <c r="H392" s="201"/>
      <c r="I392" s="49"/>
      <c r="J392" s="199"/>
      <c r="K392" s="200"/>
      <c r="L392" s="49"/>
      <c r="M392" s="199"/>
      <c r="N392" s="200"/>
      <c r="P392" s="44"/>
      <c r="R392" s="26"/>
      <c r="S392" s="50"/>
    </row>
    <row r="393" spans="1:21" ht="28.05" customHeight="1" x14ac:dyDescent="0.45">
      <c r="A393" s="33"/>
      <c r="B393" s="32"/>
      <c r="C393" s="201"/>
      <c r="D393" s="201"/>
      <c r="E393" s="201"/>
      <c r="F393" s="201"/>
      <c r="G393" s="201"/>
      <c r="H393" s="201"/>
      <c r="I393" s="49"/>
      <c r="J393" s="199"/>
      <c r="K393" s="200"/>
      <c r="L393" s="49"/>
      <c r="M393" s="199"/>
      <c r="N393" s="200"/>
      <c r="P393" s="44"/>
      <c r="R393" s="26"/>
      <c r="S393" s="50"/>
    </row>
    <row r="394" spans="1:21" ht="13.9" x14ac:dyDescent="0.45">
      <c r="A394" s="32"/>
      <c r="B394" s="32"/>
      <c r="C394" s="32"/>
      <c r="D394" s="32"/>
      <c r="E394" s="36"/>
      <c r="G394" s="26"/>
      <c r="H394" s="31"/>
      <c r="I394" s="127"/>
      <c r="J394" s="127"/>
      <c r="K394" s="127"/>
      <c r="L394" s="127"/>
      <c r="M394" s="127"/>
      <c r="N394" s="127"/>
      <c r="P394" s="33"/>
      <c r="R394" s="26"/>
      <c r="S394" s="50"/>
    </row>
    <row r="395" spans="1:21" ht="47" customHeight="1" x14ac:dyDescent="0.45">
      <c r="A395" s="33"/>
      <c r="B395" s="32">
        <v>5</v>
      </c>
      <c r="C395" s="43" t="s">
        <v>314</v>
      </c>
      <c r="D395" s="43"/>
      <c r="E395" s="39"/>
      <c r="F395" s="39"/>
      <c r="G395" s="39"/>
      <c r="H395" s="39"/>
      <c r="I395" s="39"/>
      <c r="J395" s="39"/>
      <c r="K395" s="39"/>
      <c r="L395" s="39"/>
      <c r="M395" s="39"/>
      <c r="N395" s="39"/>
      <c r="P395" s="44"/>
      <c r="R395" s="26"/>
      <c r="S395" s="50"/>
      <c r="T395" s="162" t="s">
        <v>327</v>
      </c>
      <c r="U395" s="162"/>
    </row>
    <row r="396" spans="1:21" ht="13.9" x14ac:dyDescent="0.45">
      <c r="A396" s="33"/>
      <c r="B396" s="32"/>
      <c r="C396" s="47" t="s">
        <v>325</v>
      </c>
      <c r="D396" s="47"/>
      <c r="E396" s="47"/>
      <c r="F396" s="47"/>
      <c r="G396" s="47"/>
      <c r="H396" s="47"/>
      <c r="I396" s="47"/>
      <c r="J396" s="47" t="s">
        <v>323</v>
      </c>
      <c r="K396" s="47"/>
      <c r="L396" s="47"/>
      <c r="M396" s="47" t="s">
        <v>324</v>
      </c>
      <c r="N396" s="47"/>
      <c r="P396" s="44"/>
      <c r="Q396" s="31"/>
      <c r="R396" s="26"/>
      <c r="S396" s="50"/>
      <c r="T396" s="165" t="s">
        <v>328</v>
      </c>
      <c r="U396" s="165"/>
    </row>
    <row r="397" spans="1:21" ht="28.05" customHeight="1" x14ac:dyDescent="0.45">
      <c r="A397" s="33"/>
      <c r="B397" s="32"/>
      <c r="C397" s="201"/>
      <c r="D397" s="201"/>
      <c r="E397" s="201"/>
      <c r="F397" s="201"/>
      <c r="G397" s="201"/>
      <c r="H397" s="201"/>
      <c r="I397" s="49"/>
      <c r="J397" s="199"/>
      <c r="K397" s="200"/>
      <c r="L397" s="49"/>
      <c r="M397" s="199"/>
      <c r="N397" s="200"/>
      <c r="P397" s="44"/>
      <c r="R397" s="26"/>
      <c r="S397" s="50"/>
      <c r="T397" s="165"/>
      <c r="U397" s="165"/>
    </row>
    <row r="398" spans="1:21" ht="28.05" customHeight="1" x14ac:dyDescent="0.45">
      <c r="A398" s="33"/>
      <c r="B398" s="32"/>
      <c r="C398" s="201"/>
      <c r="D398" s="201"/>
      <c r="E398" s="201"/>
      <c r="F398" s="201"/>
      <c r="G398" s="201"/>
      <c r="H398" s="201"/>
      <c r="I398" s="49"/>
      <c r="J398" s="199"/>
      <c r="K398" s="200"/>
      <c r="L398" s="49"/>
      <c r="M398" s="199"/>
      <c r="N398" s="200"/>
      <c r="P398" s="44"/>
      <c r="R398" s="26"/>
      <c r="S398" s="50"/>
      <c r="T398" s="165"/>
      <c r="U398" s="165"/>
    </row>
    <row r="399" spans="1:21" ht="24.75" customHeight="1" x14ac:dyDescent="0.45">
      <c r="A399" s="33"/>
      <c r="B399" s="32"/>
      <c r="C399" s="39"/>
      <c r="D399" s="39"/>
      <c r="E399" s="39"/>
      <c r="F399" s="39"/>
      <c r="G399" s="39"/>
      <c r="H399" s="39"/>
      <c r="I399" s="39"/>
      <c r="J399" s="39"/>
      <c r="K399" s="39"/>
      <c r="L399" s="39"/>
      <c r="M399" s="39"/>
      <c r="N399" s="39"/>
      <c r="P399" s="44"/>
      <c r="R399" s="26"/>
      <c r="S399" s="50"/>
    </row>
    <row r="400" spans="1:21" ht="24.75" customHeight="1" x14ac:dyDescent="0.45">
      <c r="A400" s="33"/>
      <c r="B400" s="32"/>
      <c r="C400" s="32"/>
      <c r="D400" s="32"/>
      <c r="E400" s="32"/>
      <c r="F400" s="32"/>
      <c r="G400" s="32"/>
      <c r="H400" s="32"/>
      <c r="I400" s="49"/>
      <c r="J400" s="26"/>
      <c r="K400" s="26"/>
      <c r="L400" s="39" t="s">
        <v>237</v>
      </c>
      <c r="M400" s="26"/>
      <c r="N400" s="144"/>
      <c r="O400" s="31" t="s">
        <v>125</v>
      </c>
      <c r="P400" s="26">
        <v>4</v>
      </c>
      <c r="Q400" s="26" t="s">
        <v>126</v>
      </c>
      <c r="R400" s="87">
        <f>N400*P400</f>
        <v>0</v>
      </c>
      <c r="S400" s="102">
        <f>IF(R400&gt;=10,10,R400)</f>
        <v>0</v>
      </c>
      <c r="T400" s="163" t="s">
        <v>206</v>
      </c>
      <c r="U400" s="162"/>
    </row>
    <row r="401" spans="1:21" ht="24.75" customHeight="1" thickBot="1" x14ac:dyDescent="0.5">
      <c r="A401" s="33"/>
      <c r="B401" s="32"/>
      <c r="C401" s="32"/>
      <c r="D401" s="32"/>
      <c r="E401" s="32"/>
      <c r="F401" s="32"/>
      <c r="G401" s="32"/>
      <c r="H401" s="32"/>
      <c r="I401" s="49"/>
      <c r="J401" s="26"/>
      <c r="K401" s="26"/>
      <c r="L401" s="39"/>
      <c r="M401" s="26"/>
      <c r="N401" s="26"/>
      <c r="P401" s="26"/>
      <c r="R401" s="26"/>
      <c r="S401" s="50"/>
    </row>
    <row r="402" spans="1:21" ht="24.75" customHeight="1" thickBot="1" x14ac:dyDescent="0.5">
      <c r="A402" s="33"/>
      <c r="B402" s="32"/>
      <c r="C402" s="32"/>
      <c r="D402" s="32"/>
      <c r="E402" s="32"/>
      <c r="F402" s="32"/>
      <c r="G402" s="32"/>
      <c r="H402" s="32"/>
      <c r="I402" s="49"/>
      <c r="J402" s="26"/>
      <c r="K402" s="26"/>
      <c r="L402" s="43" t="s">
        <v>238</v>
      </c>
      <c r="M402" s="26"/>
      <c r="N402" s="26"/>
      <c r="P402" s="26"/>
      <c r="R402" s="26"/>
      <c r="S402" s="129">
        <f>IF(ISBLANK($M$10),0,SUM(S17:S401))</f>
        <v>0</v>
      </c>
      <c r="T402" s="164" t="s">
        <v>315</v>
      </c>
      <c r="U402" s="162"/>
    </row>
    <row r="403" spans="1:21" ht="24.75" customHeight="1" x14ac:dyDescent="0.45">
      <c r="A403" s="33"/>
      <c r="B403" s="32"/>
      <c r="C403" s="32"/>
      <c r="D403" s="32"/>
      <c r="E403" s="32"/>
      <c r="F403" s="32"/>
      <c r="G403" s="32"/>
      <c r="H403" s="32"/>
      <c r="I403" s="49"/>
      <c r="J403" s="26"/>
      <c r="K403" s="26"/>
      <c r="L403" s="43"/>
      <c r="M403" s="26"/>
      <c r="N403" s="26"/>
      <c r="P403" s="26"/>
      <c r="R403" s="26"/>
      <c r="S403" s="130"/>
    </row>
    <row r="404" spans="1:21" ht="13.9" x14ac:dyDescent="0.45">
      <c r="A404" s="32"/>
      <c r="B404" s="32"/>
      <c r="C404" s="32"/>
      <c r="D404" s="32"/>
      <c r="E404" s="36"/>
      <c r="G404" s="26"/>
      <c r="H404" s="31"/>
      <c r="I404" s="127"/>
      <c r="J404" s="127"/>
      <c r="K404" s="127"/>
      <c r="L404" s="127"/>
      <c r="M404" s="127"/>
      <c r="N404" s="127"/>
      <c r="P404" s="33"/>
      <c r="R404" s="26"/>
      <c r="S404" s="50"/>
    </row>
    <row r="405" spans="1:21" ht="17.649999999999999" x14ac:dyDescent="0.45">
      <c r="A405" s="131" t="s">
        <v>285</v>
      </c>
      <c r="B405" s="32" t="s">
        <v>284</v>
      </c>
      <c r="C405" s="32"/>
      <c r="D405" s="32"/>
      <c r="E405" s="36"/>
      <c r="G405" s="26"/>
      <c r="H405" s="31"/>
      <c r="I405" s="49"/>
      <c r="J405" s="26"/>
      <c r="K405" s="26"/>
      <c r="L405" s="39"/>
      <c r="M405" s="26"/>
      <c r="N405" s="26"/>
      <c r="P405" s="33"/>
      <c r="R405" s="26"/>
      <c r="S405" s="50"/>
    </row>
    <row r="406" spans="1:21" ht="21" customHeight="1" x14ac:dyDescent="0.45">
      <c r="A406" s="33"/>
      <c r="B406" s="51"/>
      <c r="C406" s="197" t="s">
        <v>286</v>
      </c>
      <c r="D406" s="197"/>
      <c r="E406" s="197"/>
      <c r="F406" s="197"/>
      <c r="G406" s="26"/>
      <c r="H406" s="31"/>
      <c r="I406" s="20"/>
      <c r="J406" s="26"/>
      <c r="K406" s="132" t="str">
        <f>+J10</f>
        <v>No. of Adult Leaders</v>
      </c>
      <c r="L406" s="20"/>
      <c r="M406" s="26"/>
      <c r="N406" s="132" t="str">
        <f>+N59</f>
        <v xml:space="preserve">No. of warranted Guiders </v>
      </c>
      <c r="P406" s="33"/>
      <c r="R406" s="50"/>
      <c r="S406" s="50"/>
      <c r="T406" s="162" t="s">
        <v>359</v>
      </c>
      <c r="U406" s="162"/>
    </row>
    <row r="407" spans="1:21" ht="13.8" customHeight="1" x14ac:dyDescent="0.45">
      <c r="A407" s="33"/>
      <c r="B407" s="33"/>
      <c r="C407" s="195" t="s">
        <v>322</v>
      </c>
      <c r="D407" s="195"/>
      <c r="E407" s="195"/>
      <c r="F407" s="20"/>
      <c r="G407" s="20"/>
      <c r="H407" s="20"/>
      <c r="I407" s="20"/>
      <c r="J407" s="26"/>
      <c r="K407" s="50">
        <f>$I$10</f>
        <v>0</v>
      </c>
      <c r="L407" s="20"/>
      <c r="M407" s="26"/>
      <c r="N407" s="50">
        <f>$O$59</f>
        <v>0</v>
      </c>
      <c r="O407" s="49"/>
      <c r="Q407" s="84" t="s">
        <v>126</v>
      </c>
      <c r="R407" s="26">
        <f>IF(ISBLANK($I$10),0,IF(AND(K407=N407)&gt;=0,1,0))</f>
        <v>0</v>
      </c>
      <c r="S407" s="50"/>
    </row>
    <row r="408" spans="1:21" ht="13.9" x14ac:dyDescent="0.45">
      <c r="A408" s="32"/>
      <c r="B408" s="32"/>
      <c r="C408" s="32"/>
      <c r="D408" s="32"/>
      <c r="E408" s="36"/>
      <c r="G408" s="26"/>
      <c r="H408" s="31"/>
      <c r="I408" s="20"/>
      <c r="J408" s="127"/>
      <c r="K408" s="127"/>
      <c r="L408" s="20"/>
      <c r="M408" s="127"/>
      <c r="N408" s="127"/>
      <c r="Q408" s="33"/>
      <c r="R408" s="26"/>
      <c r="S408" s="50"/>
    </row>
    <row r="409" spans="1:21" ht="21" customHeight="1" x14ac:dyDescent="0.45">
      <c r="A409" s="33"/>
      <c r="B409" s="51"/>
      <c r="C409" s="197" t="s">
        <v>57</v>
      </c>
      <c r="D409" s="197"/>
      <c r="E409" s="197"/>
      <c r="F409" s="197"/>
      <c r="G409" s="26"/>
      <c r="H409" s="31"/>
      <c r="I409" s="20"/>
      <c r="J409" s="133" t="s">
        <v>295</v>
      </c>
      <c r="K409" s="26">
        <f>+M5</f>
        <v>2025</v>
      </c>
      <c r="L409" s="20"/>
      <c r="M409" s="26"/>
      <c r="N409" s="26">
        <f>+K409-1</f>
        <v>2024</v>
      </c>
      <c r="Q409" s="33"/>
      <c r="R409" s="26"/>
      <c r="S409" s="50"/>
      <c r="T409" s="152" t="s">
        <v>360</v>
      </c>
      <c r="U409" s="152"/>
    </row>
    <row r="410" spans="1:21" ht="23.55" customHeight="1" x14ac:dyDescent="0.45">
      <c r="A410" s="33"/>
      <c r="B410" s="33"/>
      <c r="C410" s="195" t="s">
        <v>287</v>
      </c>
      <c r="D410" s="195"/>
      <c r="E410" s="195"/>
      <c r="G410" s="26"/>
      <c r="H410" s="31"/>
      <c r="I410" s="20"/>
      <c r="J410" s="26"/>
      <c r="K410" s="143"/>
      <c r="L410" s="20"/>
      <c r="M410" s="26"/>
      <c r="N410" s="143"/>
      <c r="P410" s="134">
        <f>IF(OR(ISBLANK(K410),ISBLANK(N410)),0,((K410-N410)/K410))</f>
        <v>0</v>
      </c>
      <c r="Q410" s="84" t="s">
        <v>126</v>
      </c>
      <c r="R410" s="26">
        <f>IF(OR(ISBLANK(K410),ISBLANK(N410)),0,IF(((K410-N410)/K410)&gt;5%,1,0))</f>
        <v>0</v>
      </c>
      <c r="S410" s="50"/>
    </row>
    <row r="411" spans="1:21" ht="20.55" customHeight="1" x14ac:dyDescent="0.45">
      <c r="A411" s="33"/>
      <c r="B411" s="33"/>
      <c r="C411" s="33"/>
      <c r="D411" s="33"/>
      <c r="E411" s="36"/>
      <c r="G411" s="26"/>
      <c r="H411" s="31"/>
      <c r="I411" s="49"/>
      <c r="J411" s="26"/>
      <c r="K411" s="26"/>
      <c r="L411" s="26"/>
      <c r="M411" s="26"/>
      <c r="N411" s="26"/>
      <c r="P411" s="44"/>
      <c r="Q411" s="31"/>
      <c r="R411" s="31"/>
      <c r="S411" s="50"/>
    </row>
    <row r="412" spans="1:21" ht="21" customHeight="1" x14ac:dyDescent="0.45">
      <c r="A412" s="33"/>
      <c r="B412" s="51"/>
      <c r="C412" s="197" t="s">
        <v>280</v>
      </c>
      <c r="D412" s="197"/>
      <c r="E412" s="197"/>
      <c r="F412" s="197"/>
      <c r="G412" s="26"/>
      <c r="H412" s="31"/>
      <c r="I412" s="135" t="s">
        <v>294</v>
      </c>
      <c r="J412" s="26"/>
      <c r="K412" s="132"/>
      <c r="L412" s="20"/>
      <c r="M412" s="26"/>
      <c r="N412" s="132" t="s">
        <v>293</v>
      </c>
      <c r="P412" s="33"/>
      <c r="Q412" s="33"/>
      <c r="R412" s="50"/>
      <c r="S412" s="50"/>
      <c r="T412" s="162" t="s">
        <v>329</v>
      </c>
      <c r="U412" s="162"/>
    </row>
    <row r="413" spans="1:21" ht="28.05" customHeight="1" x14ac:dyDescent="0.45">
      <c r="A413" s="33"/>
      <c r="B413" s="33"/>
      <c r="C413" s="33" t="s">
        <v>316</v>
      </c>
      <c r="D413" s="33"/>
      <c r="E413" s="33"/>
      <c r="F413" s="20"/>
      <c r="G413" s="20"/>
      <c r="H413" s="20"/>
      <c r="I413" s="206"/>
      <c r="J413" s="207"/>
      <c r="K413" s="207"/>
      <c r="L413" s="208"/>
      <c r="M413" s="26"/>
      <c r="N413" s="143"/>
      <c r="O413" s="33"/>
      <c r="P413" s="33"/>
      <c r="Q413" s="33"/>
      <c r="R413" s="20"/>
      <c r="S413" s="50"/>
    </row>
    <row r="414" spans="1:21" ht="28.05" customHeight="1" x14ac:dyDescent="0.45">
      <c r="A414" s="33"/>
      <c r="B414" s="33"/>
      <c r="C414" s="33" t="s">
        <v>281</v>
      </c>
      <c r="D414" s="33"/>
      <c r="E414" s="33"/>
      <c r="F414" s="20"/>
      <c r="G414" s="20"/>
      <c r="H414" s="20"/>
      <c r="I414" s="206"/>
      <c r="J414" s="207"/>
      <c r="K414" s="207"/>
      <c r="L414" s="208"/>
      <c r="M414" s="26"/>
      <c r="N414" s="143"/>
      <c r="O414" s="33"/>
      <c r="P414" s="33"/>
      <c r="Q414" s="33"/>
      <c r="R414" s="20"/>
      <c r="S414" s="50"/>
    </row>
    <row r="415" spans="1:21" ht="28.05" customHeight="1" x14ac:dyDescent="0.45">
      <c r="A415" s="33"/>
      <c r="B415" s="33"/>
      <c r="C415" s="33" t="s">
        <v>292</v>
      </c>
      <c r="D415" s="33"/>
      <c r="E415" s="33"/>
      <c r="F415" s="20"/>
      <c r="G415" s="20"/>
      <c r="H415" s="20"/>
      <c r="I415" s="206"/>
      <c r="J415" s="207"/>
      <c r="K415" s="207"/>
      <c r="L415" s="208"/>
      <c r="M415" s="26"/>
      <c r="N415" s="143"/>
      <c r="O415" s="33"/>
      <c r="P415" s="33"/>
      <c r="Q415" s="33"/>
      <c r="R415" s="20"/>
      <c r="S415" s="50"/>
    </row>
    <row r="416" spans="1:21" ht="28.05" customHeight="1" x14ac:dyDescent="0.45">
      <c r="A416" s="33"/>
      <c r="B416" s="33"/>
      <c r="C416" s="33" t="s">
        <v>282</v>
      </c>
      <c r="D416" s="33"/>
      <c r="E416" s="33"/>
      <c r="F416" s="20"/>
      <c r="G416" s="20"/>
      <c r="H416" s="20"/>
      <c r="I416" s="206"/>
      <c r="J416" s="207"/>
      <c r="K416" s="207"/>
      <c r="L416" s="208"/>
      <c r="M416" s="26"/>
      <c r="N416" s="143"/>
      <c r="O416" s="33"/>
      <c r="P416" s="33"/>
      <c r="Q416" s="33"/>
      <c r="R416" s="20"/>
      <c r="S416" s="50"/>
    </row>
    <row r="417" spans="1:21" ht="24.75" customHeight="1" x14ac:dyDescent="0.45">
      <c r="A417" s="33"/>
      <c r="B417" s="32"/>
      <c r="C417" s="39"/>
      <c r="D417" s="39"/>
      <c r="E417" s="39"/>
      <c r="F417" s="39"/>
      <c r="G417" s="39"/>
      <c r="H417" s="39"/>
      <c r="I417" s="39"/>
      <c r="J417" s="39"/>
      <c r="K417" s="39"/>
      <c r="L417" s="39"/>
      <c r="M417" s="39"/>
      <c r="N417" s="39"/>
      <c r="P417" s="33"/>
      <c r="Q417" s="33"/>
      <c r="R417" s="26"/>
      <c r="S417" s="50"/>
      <c r="T417" s="128"/>
    </row>
    <row r="418" spans="1:21" ht="22.8" customHeight="1" x14ac:dyDescent="0.45">
      <c r="A418" s="33"/>
      <c r="B418" s="32"/>
      <c r="C418" s="32"/>
      <c r="D418" s="32"/>
      <c r="E418" s="32"/>
      <c r="F418" s="32"/>
      <c r="G418" s="32"/>
      <c r="H418" s="32"/>
      <c r="I418" s="49"/>
      <c r="J418" s="26"/>
      <c r="K418" s="26"/>
      <c r="L418" s="39" t="s">
        <v>217</v>
      </c>
      <c r="M418" s="26"/>
      <c r="N418" s="26">
        <f>SUM(N413:N417)</f>
        <v>0</v>
      </c>
      <c r="O418" s="31" t="s">
        <v>125</v>
      </c>
      <c r="P418" s="26">
        <v>1</v>
      </c>
      <c r="Q418" s="26" t="s">
        <v>126</v>
      </c>
      <c r="R418" s="26">
        <f>IF((N418*P418)&gt;=1,1,0)</f>
        <v>0</v>
      </c>
      <c r="S418" s="20"/>
      <c r="T418" s="128"/>
    </row>
    <row r="419" spans="1:21" ht="20.55" customHeight="1" x14ac:dyDescent="0.45">
      <c r="A419" s="33"/>
      <c r="B419" s="33"/>
      <c r="C419" s="33"/>
      <c r="D419" s="33"/>
      <c r="E419" s="36"/>
      <c r="G419" s="26"/>
      <c r="H419" s="31"/>
      <c r="I419" s="49"/>
      <c r="J419" s="26"/>
      <c r="K419" s="26"/>
      <c r="L419" s="26"/>
      <c r="M419" s="26"/>
      <c r="N419" s="26"/>
      <c r="P419" s="44"/>
      <c r="Q419" s="31"/>
      <c r="R419" s="31"/>
      <c r="S419" s="50"/>
    </row>
    <row r="420" spans="1:21" ht="13.5" x14ac:dyDescent="0.45">
      <c r="A420" s="33"/>
      <c r="B420" s="33"/>
      <c r="C420" s="33"/>
      <c r="D420" s="33"/>
      <c r="E420" s="33"/>
      <c r="F420" s="33"/>
      <c r="G420" s="33"/>
      <c r="H420" s="33"/>
      <c r="I420" s="33"/>
      <c r="J420" s="33"/>
      <c r="K420" s="26"/>
      <c r="L420" s="26"/>
      <c r="M420" s="26"/>
      <c r="N420" s="26"/>
      <c r="O420" s="170" t="s">
        <v>109</v>
      </c>
      <c r="P420" s="170"/>
      <c r="Q420" s="170"/>
      <c r="R420" s="20"/>
      <c r="S420" s="102">
        <f>SUM(R405:R419)</f>
        <v>0</v>
      </c>
      <c r="T420" s="115" t="s">
        <v>302</v>
      </c>
    </row>
    <row r="421" spans="1:21" ht="24.75" customHeight="1" x14ac:dyDescent="0.45">
      <c r="A421" s="33"/>
      <c r="B421" s="32"/>
      <c r="C421" s="32"/>
      <c r="D421" s="32"/>
      <c r="E421" s="32"/>
      <c r="F421" s="32"/>
      <c r="G421" s="32"/>
      <c r="H421" s="32"/>
      <c r="I421" s="49"/>
      <c r="J421" s="26"/>
      <c r="K421" s="26"/>
      <c r="L421" s="43"/>
      <c r="M421" s="26"/>
      <c r="N421" s="26"/>
      <c r="P421" s="26"/>
      <c r="R421" s="26"/>
      <c r="S421" s="130"/>
    </row>
    <row r="422" spans="1:21" ht="24.75" customHeight="1" x14ac:dyDescent="0.45">
      <c r="A422" s="33"/>
      <c r="B422" s="32"/>
      <c r="C422" s="32"/>
      <c r="D422" s="32"/>
      <c r="E422" s="32"/>
      <c r="F422" s="32"/>
      <c r="G422" s="32"/>
      <c r="H422" s="32"/>
      <c r="I422" s="49"/>
      <c r="J422" s="26"/>
      <c r="K422" s="26"/>
      <c r="L422" s="43" t="s">
        <v>283</v>
      </c>
      <c r="M422" s="26"/>
      <c r="N422" s="26"/>
      <c r="P422" s="26"/>
      <c r="R422" s="26"/>
      <c r="S422" s="136">
        <f>IF(ISBLANK($M$10),0,SUM(S402:S421))</f>
        <v>0</v>
      </c>
    </row>
    <row r="423" spans="1:21" ht="20.65" x14ac:dyDescent="0.45">
      <c r="A423" s="33"/>
      <c r="B423" s="32"/>
      <c r="C423" s="32"/>
      <c r="D423" s="32"/>
      <c r="E423" s="32"/>
      <c r="F423" s="32"/>
      <c r="G423" s="32"/>
      <c r="H423" s="32"/>
      <c r="I423" s="49"/>
      <c r="J423" s="26"/>
      <c r="K423" s="26"/>
      <c r="L423" s="43"/>
      <c r="M423" s="26"/>
      <c r="N423" s="26"/>
      <c r="P423" s="26"/>
      <c r="R423" s="26"/>
      <c r="S423" s="136"/>
    </row>
    <row r="424" spans="1:21" ht="24.75" customHeight="1" x14ac:dyDescent="0.45">
      <c r="A424" s="33"/>
      <c r="B424" s="32"/>
      <c r="C424" s="32"/>
      <c r="D424" s="32"/>
      <c r="E424" s="32"/>
      <c r="F424" s="32"/>
      <c r="G424" s="32"/>
      <c r="H424" s="32"/>
      <c r="I424" s="49"/>
      <c r="J424" s="26"/>
      <c r="K424" s="26"/>
      <c r="L424" s="39"/>
      <c r="M424" s="20"/>
      <c r="N424" s="26"/>
      <c r="O424" s="137" t="s">
        <v>299</v>
      </c>
      <c r="Q424" s="20"/>
      <c r="R424" s="203" t="str">
        <f>IF($S$422&gt;=90,"GOLD",IF($S$422&gt;=80,"SILVER",IF($S$422&gt;=70,"BRONZE","NA")))</f>
        <v>NA</v>
      </c>
      <c r="S424" s="204"/>
    </row>
    <row r="425" spans="1:21" ht="24.75" customHeight="1" x14ac:dyDescent="0.45">
      <c r="A425" s="33"/>
      <c r="B425" s="32"/>
      <c r="C425" s="32"/>
      <c r="D425" s="32"/>
      <c r="E425" s="32"/>
      <c r="F425" s="32"/>
      <c r="G425" s="32"/>
      <c r="H425" s="32"/>
      <c r="I425" s="49"/>
      <c r="J425" s="26"/>
      <c r="K425" s="26"/>
      <c r="L425" s="39"/>
      <c r="M425" s="26"/>
      <c r="N425" s="26"/>
      <c r="P425" s="26"/>
      <c r="R425" s="26"/>
      <c r="S425" s="50"/>
    </row>
    <row r="426" spans="1:21" s="140" customFormat="1" x14ac:dyDescent="0.45">
      <c r="A426" s="32" t="s">
        <v>239</v>
      </c>
      <c r="B426" s="32"/>
      <c r="C426" s="32"/>
      <c r="D426" s="32"/>
      <c r="E426" s="138"/>
      <c r="F426" s="32"/>
      <c r="G426" s="32"/>
      <c r="H426" s="139"/>
      <c r="I426" s="32"/>
      <c r="J426" s="32"/>
      <c r="K426" s="32"/>
      <c r="L426" s="43"/>
      <c r="M426" s="38"/>
      <c r="N426" s="37"/>
      <c r="O426" s="61"/>
      <c r="P426" s="43"/>
      <c r="Q426" s="37"/>
      <c r="R426" s="37"/>
      <c r="S426" s="37"/>
      <c r="T426" s="115"/>
      <c r="U426" s="115"/>
    </row>
    <row r="427" spans="1:21" s="140" customFormat="1" x14ac:dyDescent="0.45">
      <c r="A427" s="32"/>
      <c r="B427" s="32"/>
      <c r="C427" s="32"/>
      <c r="D427" s="32"/>
      <c r="E427" s="138"/>
      <c r="F427" s="32"/>
      <c r="G427" s="32"/>
      <c r="H427" s="139"/>
      <c r="I427" s="32"/>
      <c r="J427" s="32"/>
      <c r="K427" s="32"/>
      <c r="L427" s="43"/>
      <c r="M427" s="38"/>
      <c r="N427" s="37"/>
      <c r="O427" s="61"/>
      <c r="P427" s="43"/>
      <c r="Q427" s="37"/>
      <c r="R427" s="37"/>
      <c r="S427" s="37"/>
      <c r="T427" s="115"/>
      <c r="U427" s="115"/>
    </row>
    <row r="428" spans="1:21" s="91" customFormat="1" x14ac:dyDescent="0.45">
      <c r="A428" s="193"/>
      <c r="B428" s="193"/>
      <c r="C428" s="193"/>
      <c r="D428" s="193"/>
      <c r="E428" s="193"/>
      <c r="F428" s="33"/>
      <c r="G428" s="33"/>
      <c r="H428" s="34"/>
      <c r="I428" s="33"/>
      <c r="J428" s="33"/>
      <c r="K428" s="193"/>
      <c r="L428" s="193"/>
      <c r="M428" s="193"/>
      <c r="N428" s="193"/>
      <c r="O428" s="193"/>
      <c r="P428" s="193"/>
      <c r="Q428" s="193"/>
      <c r="R428" s="26"/>
      <c r="S428" s="26"/>
      <c r="T428" s="115"/>
      <c r="U428" s="116"/>
    </row>
    <row r="429" spans="1:21" s="91" customFormat="1" ht="33" customHeight="1" x14ac:dyDescent="0.45">
      <c r="A429" s="194"/>
      <c r="B429" s="194"/>
      <c r="C429" s="194"/>
      <c r="D429" s="194"/>
      <c r="E429" s="194"/>
      <c r="F429" s="33"/>
      <c r="G429" s="33"/>
      <c r="H429" s="34"/>
      <c r="I429" s="33"/>
      <c r="J429" s="33"/>
      <c r="K429" s="194"/>
      <c r="L429" s="194"/>
      <c r="M429" s="194"/>
      <c r="N429" s="194"/>
      <c r="O429" s="194"/>
      <c r="P429" s="194"/>
      <c r="Q429" s="194"/>
      <c r="R429" s="26"/>
      <c r="S429" s="26"/>
      <c r="T429" s="115"/>
      <c r="U429" s="116"/>
    </row>
    <row r="430" spans="1:21" s="140" customFormat="1" x14ac:dyDescent="0.45">
      <c r="A430" s="32" t="s">
        <v>240</v>
      </c>
      <c r="B430" s="32"/>
      <c r="C430" s="32"/>
      <c r="D430" s="32"/>
      <c r="E430" s="138"/>
      <c r="F430" s="32"/>
      <c r="G430" s="32"/>
      <c r="H430" s="139"/>
      <c r="I430" s="32"/>
      <c r="J430" s="32"/>
      <c r="K430" s="32" t="s">
        <v>241</v>
      </c>
      <c r="L430" s="43"/>
      <c r="M430" s="37"/>
      <c r="N430" s="37"/>
      <c r="O430" s="61"/>
      <c r="P430" s="43"/>
      <c r="Q430" s="37"/>
      <c r="R430" s="37"/>
      <c r="S430" s="37"/>
      <c r="T430" s="115"/>
      <c r="U430" s="115"/>
    </row>
  </sheetData>
  <sheetProtection algorithmName="SHA-512" hashValue="Btqz1THR8OaFGhyAE1Z/W+yfxbJx5OD/5JYZEdVfyYN2Fh5DoUcVuMB1b5I1HKSaZAGfF/h/sGJBBX0bABsx1w==" saltValue="O96eywsnLrdRDHlfQwHIKQ==" spinCount="100000" sheet="1" selectLockedCells="1"/>
  <protectedRanges>
    <protectedRange sqref="N18:N19" name="Section A"/>
    <protectedRange sqref="I10 M10 Q10" name="School Detail"/>
    <protectedRange sqref="H164:H165 H298:H300 N413:N416 H267:H272" name="Data Input"/>
    <protectedRange sqref="A4:S4" name="Range3_1"/>
    <protectedRange sqref="M5" name="Range5"/>
    <protectedRange sqref="E7:S7" name="School Detail_1"/>
    <protectedRange sqref="E8:G9" name="School Detail_2"/>
    <protectedRange sqref="K8:M8 P9:S9" name="School Detail_3"/>
    <protectedRange sqref="E12:L15" name="School Detail_4"/>
    <protectedRange sqref="Q12:S14" name="School Detail_5"/>
    <protectedRange sqref="K81:K83 M81:M83 K91:K92 M91:M92 K100:K101 M100:M101" name="Section D_9"/>
    <protectedRange sqref="H81:I83 H91:I92 H100:I101" name="Section D_8"/>
    <protectedRange sqref="C81:F81 C83:F83 C82:E82 C91:F91 C92:E92 C100:F100 C101:E101" name="Section D_7"/>
    <protectedRange sqref="O81:P83 O91:P92 O100:P101" name="Section D_5"/>
    <protectedRange sqref="C178:I178 G184:I184 C189:I189 C182:F184 G182:I182 E179:F181 C201:D201" name="Section E1_1_1"/>
    <protectedRange sqref="C190:I193" name="Section E1_1_3"/>
    <protectedRange sqref="C194:I194 K190:K194" name="Section E1_4"/>
    <protectedRange sqref="O213:O220 L213:M220 O226:O229 L226:M229 O236:O241 L236:M241 O243:O247 L243:M247" name="Section E2_3"/>
    <protectedRange sqref="I258:J259" name="Section E2_5_1"/>
    <protectedRange sqref="M258 P258:P259 L258:L259 C258:H259 N258:N259" name="Section E2_1"/>
    <protectedRange sqref="P276:P292" name="Section F_4"/>
    <protectedRange sqref="J276:L292" name="Section F_3"/>
    <protectedRange sqref="C276:G292" name="Section F_1"/>
    <protectedRange sqref="C351:I354 K351:L354 C338:I347 K338:L347" name="Section G"/>
    <protectedRange sqref="K307:L315 K320:L328" name="Section G_4"/>
    <protectedRange sqref="C307:I315 C320:I328" name="Section G_3"/>
    <protectedRange sqref="C316:I316 K316:L316 P307:P316 P320:P328" name="Section G_1"/>
  </protectedRanges>
  <mergeCells count="615">
    <mergeCell ref="O208:Q208"/>
    <mergeCell ref="O251:Q251"/>
    <mergeCell ref="T251:U251"/>
    <mergeCell ref="A1:S1"/>
    <mergeCell ref="A2:S2"/>
    <mergeCell ref="A3:S3"/>
    <mergeCell ref="A4:S4"/>
    <mergeCell ref="G5:L5"/>
    <mergeCell ref="M5:N5"/>
    <mergeCell ref="R6:S6"/>
    <mergeCell ref="E12:L12"/>
    <mergeCell ref="Q12:S12"/>
    <mergeCell ref="N10:O10"/>
    <mergeCell ref="R10:S10"/>
    <mergeCell ref="P9:S9"/>
    <mergeCell ref="C30:D30"/>
    <mergeCell ref="E30:M30"/>
    <mergeCell ref="C32:N32"/>
    <mergeCell ref="C33:D33"/>
    <mergeCell ref="G213:J213"/>
    <mergeCell ref="L213:M213"/>
    <mergeCell ref="C217:F217"/>
    <mergeCell ref="G217:J217"/>
    <mergeCell ref="L217:M217"/>
    <mergeCell ref="C26:M26"/>
    <mergeCell ref="A13:B13"/>
    <mergeCell ref="E13:L13"/>
    <mergeCell ref="Q13:S13"/>
    <mergeCell ref="E7:S7"/>
    <mergeCell ref="E8:G8"/>
    <mergeCell ref="Q14:S14"/>
    <mergeCell ref="C18:E18"/>
    <mergeCell ref="C19:E19"/>
    <mergeCell ref="E14:M14"/>
    <mergeCell ref="E15:M15"/>
    <mergeCell ref="K8:M8"/>
    <mergeCell ref="H35:M35"/>
    <mergeCell ref="C36:D36"/>
    <mergeCell ref="E36:G36"/>
    <mergeCell ref="H36:M36"/>
    <mergeCell ref="E28:M28"/>
    <mergeCell ref="C29:D29"/>
    <mergeCell ref="E29:M29"/>
    <mergeCell ref="E33:G33"/>
    <mergeCell ref="H33:M33"/>
    <mergeCell ref="C27:D27"/>
    <mergeCell ref="E27:M27"/>
    <mergeCell ref="C28:D28"/>
    <mergeCell ref="C42:D42"/>
    <mergeCell ref="E42:G42"/>
    <mergeCell ref="H42:M42"/>
    <mergeCell ref="C43:D43"/>
    <mergeCell ref="E43:G43"/>
    <mergeCell ref="H43:M43"/>
    <mergeCell ref="C40:D40"/>
    <mergeCell ref="E40:G40"/>
    <mergeCell ref="H40:M40"/>
    <mergeCell ref="C41:D41"/>
    <mergeCell ref="E41:G41"/>
    <mergeCell ref="H41:M41"/>
    <mergeCell ref="C38:N38"/>
    <mergeCell ref="C39:D39"/>
    <mergeCell ref="E39:G39"/>
    <mergeCell ref="H39:M39"/>
    <mergeCell ref="C34:D34"/>
    <mergeCell ref="E34:G34"/>
    <mergeCell ref="H34:M34"/>
    <mergeCell ref="C35:D35"/>
    <mergeCell ref="E35:G35"/>
    <mergeCell ref="C48:D48"/>
    <mergeCell ref="E48:G48"/>
    <mergeCell ref="H48:M48"/>
    <mergeCell ref="C50:N50"/>
    <mergeCell ref="C51:D51"/>
    <mergeCell ref="E51:G51"/>
    <mergeCell ref="H51:M51"/>
    <mergeCell ref="C45:N45"/>
    <mergeCell ref="C46:D46"/>
    <mergeCell ref="E46:G46"/>
    <mergeCell ref="H46:M46"/>
    <mergeCell ref="C47:D47"/>
    <mergeCell ref="E47:G47"/>
    <mergeCell ref="H47:M47"/>
    <mergeCell ref="C54:D54"/>
    <mergeCell ref="E54:G54"/>
    <mergeCell ref="H54:M54"/>
    <mergeCell ref="C58:N58"/>
    <mergeCell ref="B60:C64"/>
    <mergeCell ref="E60:M60"/>
    <mergeCell ref="E63:M63"/>
    <mergeCell ref="E64:M64"/>
    <mergeCell ref="C52:D52"/>
    <mergeCell ref="E52:G52"/>
    <mergeCell ref="H52:M52"/>
    <mergeCell ref="C53:D53"/>
    <mergeCell ref="E53:G53"/>
    <mergeCell ref="H53:M53"/>
    <mergeCell ref="O67:Q67"/>
    <mergeCell ref="B71:M71"/>
    <mergeCell ref="B72:M72"/>
    <mergeCell ref="B73:M73"/>
    <mergeCell ref="C90:F90"/>
    <mergeCell ref="H90:I90"/>
    <mergeCell ref="K90:M90"/>
    <mergeCell ref="T78:U78"/>
    <mergeCell ref="T91:U91"/>
    <mergeCell ref="T80:U80"/>
    <mergeCell ref="K78:R78"/>
    <mergeCell ref="C80:F80"/>
    <mergeCell ref="H80:I80"/>
    <mergeCell ref="K80:M80"/>
    <mergeCell ref="C81:F81"/>
    <mergeCell ref="H81:I81"/>
    <mergeCell ref="C82:F82"/>
    <mergeCell ref="H82:I82"/>
    <mergeCell ref="T87:U87"/>
    <mergeCell ref="T88:U88"/>
    <mergeCell ref="T90:U90"/>
    <mergeCell ref="T79:U79"/>
    <mergeCell ref="H91:I91"/>
    <mergeCell ref="C83:F83"/>
    <mergeCell ref="H83:I83"/>
    <mergeCell ref="I85:K85"/>
    <mergeCell ref="C107:L107"/>
    <mergeCell ref="M108:N108"/>
    <mergeCell ref="C109:L109"/>
    <mergeCell ref="M109:N109"/>
    <mergeCell ref="I103:K103"/>
    <mergeCell ref="C99:F99"/>
    <mergeCell ref="H99:I99"/>
    <mergeCell ref="K99:M99"/>
    <mergeCell ref="C100:F100"/>
    <mergeCell ref="H100:I100"/>
    <mergeCell ref="C91:F91"/>
    <mergeCell ref="C92:F92"/>
    <mergeCell ref="H92:I92"/>
    <mergeCell ref="I94:K94"/>
    <mergeCell ref="C113:L113"/>
    <mergeCell ref="M113:N113"/>
    <mergeCell ref="C114:L114"/>
    <mergeCell ref="M114:N114"/>
    <mergeCell ref="F115:K115"/>
    <mergeCell ref="M115:N115"/>
    <mergeCell ref="C101:F101"/>
    <mergeCell ref="H101:I101"/>
    <mergeCell ref="C110:L110"/>
    <mergeCell ref="M110:N110"/>
    <mergeCell ref="C111:L111"/>
    <mergeCell ref="M111:N111"/>
    <mergeCell ref="C112:L112"/>
    <mergeCell ref="M112:N112"/>
    <mergeCell ref="C122:L122"/>
    <mergeCell ref="M122:N122"/>
    <mergeCell ref="C124:L124"/>
    <mergeCell ref="M124:N124"/>
    <mergeCell ref="C123:L123"/>
    <mergeCell ref="M123:N123"/>
    <mergeCell ref="C117:E117"/>
    <mergeCell ref="C118:L118"/>
    <mergeCell ref="M118:N118"/>
    <mergeCell ref="C119:E119"/>
    <mergeCell ref="M119:N119"/>
    <mergeCell ref="C121:L121"/>
    <mergeCell ref="C132:L132"/>
    <mergeCell ref="M132:N132"/>
    <mergeCell ref="C133:L133"/>
    <mergeCell ref="M133:N133"/>
    <mergeCell ref="C134:L134"/>
    <mergeCell ref="M134:N134"/>
    <mergeCell ref="C126:L126"/>
    <mergeCell ref="C127:L127"/>
    <mergeCell ref="M127:N127"/>
    <mergeCell ref="M128:O128"/>
    <mergeCell ref="C131:J131"/>
    <mergeCell ref="C139:L139"/>
    <mergeCell ref="M139:N139"/>
    <mergeCell ref="C143:K143"/>
    <mergeCell ref="C144:L144"/>
    <mergeCell ref="M144:N144"/>
    <mergeCell ref="C145:L145"/>
    <mergeCell ref="M145:N145"/>
    <mergeCell ref="M135:O135"/>
    <mergeCell ref="C136:L136"/>
    <mergeCell ref="M136:N136"/>
    <mergeCell ref="C137:L137"/>
    <mergeCell ref="M137:N137"/>
    <mergeCell ref="C138:L138"/>
    <mergeCell ref="M138:N138"/>
    <mergeCell ref="C150:L150"/>
    <mergeCell ref="M150:N150"/>
    <mergeCell ref="C151:L151"/>
    <mergeCell ref="M151:N151"/>
    <mergeCell ref="C152:L152"/>
    <mergeCell ref="M152:N152"/>
    <mergeCell ref="C146:L146"/>
    <mergeCell ref="M146:N146"/>
    <mergeCell ref="C147:L147"/>
    <mergeCell ref="M147:N147"/>
    <mergeCell ref="C149:L149"/>
    <mergeCell ref="M149:N149"/>
    <mergeCell ref="M156:N156"/>
    <mergeCell ref="C157:L157"/>
    <mergeCell ref="M157:N157"/>
    <mergeCell ref="C159:E159"/>
    <mergeCell ref="C160:G160"/>
    <mergeCell ref="C153:L153"/>
    <mergeCell ref="M153:N153"/>
    <mergeCell ref="C154:L154"/>
    <mergeCell ref="M154:N154"/>
    <mergeCell ref="C155:L155"/>
    <mergeCell ref="M155:N155"/>
    <mergeCell ref="C181:D181"/>
    <mergeCell ref="E181:F181"/>
    <mergeCell ref="C161:G161"/>
    <mergeCell ref="C162:G162"/>
    <mergeCell ref="C163:G163"/>
    <mergeCell ref="C166:E166"/>
    <mergeCell ref="C167:F167"/>
    <mergeCell ref="G180:I180"/>
    <mergeCell ref="C156:L156"/>
    <mergeCell ref="G181:I181"/>
    <mergeCell ref="C171:G171"/>
    <mergeCell ref="C170:G170"/>
    <mergeCell ref="C169:G169"/>
    <mergeCell ref="O172:Q172"/>
    <mergeCell ref="C177:E177"/>
    <mergeCell ref="C178:D178"/>
    <mergeCell ref="E178:F178"/>
    <mergeCell ref="G178:I178"/>
    <mergeCell ref="C179:D179"/>
    <mergeCell ref="E179:F179"/>
    <mergeCell ref="G179:I179"/>
    <mergeCell ref="C180:D180"/>
    <mergeCell ref="E180:F180"/>
    <mergeCell ref="C212:F212"/>
    <mergeCell ref="G212:J212"/>
    <mergeCell ref="L212:M212"/>
    <mergeCell ref="C213:F213"/>
    <mergeCell ref="G190:I190"/>
    <mergeCell ref="C191:D191"/>
    <mergeCell ref="E191:F191"/>
    <mergeCell ref="G191:I191"/>
    <mergeCell ref="E192:F192"/>
    <mergeCell ref="G192:I192"/>
    <mergeCell ref="C193:D193"/>
    <mergeCell ref="E193:F193"/>
    <mergeCell ref="G193:I193"/>
    <mergeCell ref="C190:D190"/>
    <mergeCell ref="E190:F190"/>
    <mergeCell ref="C194:D194"/>
    <mergeCell ref="C216:F216"/>
    <mergeCell ref="G216:J216"/>
    <mergeCell ref="L216:M216"/>
    <mergeCell ref="C214:F214"/>
    <mergeCell ref="G214:J214"/>
    <mergeCell ref="L214:M214"/>
    <mergeCell ref="C215:F215"/>
    <mergeCell ref="G215:J215"/>
    <mergeCell ref="L215:M215"/>
    <mergeCell ref="C225:F225"/>
    <mergeCell ref="G225:J225"/>
    <mergeCell ref="L225:M225"/>
    <mergeCell ref="C218:F218"/>
    <mergeCell ref="G218:J218"/>
    <mergeCell ref="L218:M218"/>
    <mergeCell ref="C219:F219"/>
    <mergeCell ref="G219:J219"/>
    <mergeCell ref="L219:M219"/>
    <mergeCell ref="C220:F220"/>
    <mergeCell ref="G220:J220"/>
    <mergeCell ref="L220:M220"/>
    <mergeCell ref="C224:K224"/>
    <mergeCell ref="C229:F229"/>
    <mergeCell ref="G229:J229"/>
    <mergeCell ref="L229:M229"/>
    <mergeCell ref="C226:F226"/>
    <mergeCell ref="G226:J226"/>
    <mergeCell ref="L226:M226"/>
    <mergeCell ref="C227:F227"/>
    <mergeCell ref="G227:J227"/>
    <mergeCell ref="L227:M227"/>
    <mergeCell ref="C243:F243"/>
    <mergeCell ref="G243:J243"/>
    <mergeCell ref="L243:M243"/>
    <mergeCell ref="C237:F237"/>
    <mergeCell ref="G237:J237"/>
    <mergeCell ref="L237:M237"/>
    <mergeCell ref="C239:F239"/>
    <mergeCell ref="G239:J239"/>
    <mergeCell ref="L239:M239"/>
    <mergeCell ref="C241:F241"/>
    <mergeCell ref="G241:J241"/>
    <mergeCell ref="L241:M241"/>
    <mergeCell ref="C240:F240"/>
    <mergeCell ref="G240:J240"/>
    <mergeCell ref="L240:M240"/>
    <mergeCell ref="C238:F238"/>
    <mergeCell ref="G238:J238"/>
    <mergeCell ref="L238:M238"/>
    <mergeCell ref="C245:F245"/>
    <mergeCell ref="G245:J245"/>
    <mergeCell ref="L245:M245"/>
    <mergeCell ref="C246:F246"/>
    <mergeCell ref="G246:J246"/>
    <mergeCell ref="L246:M246"/>
    <mergeCell ref="C244:F244"/>
    <mergeCell ref="G244:J244"/>
    <mergeCell ref="L244:M244"/>
    <mergeCell ref="C257:G257"/>
    <mergeCell ref="I257:J257"/>
    <mergeCell ref="N257:O257"/>
    <mergeCell ref="C258:G258"/>
    <mergeCell ref="I258:J258"/>
    <mergeCell ref="N258:O258"/>
    <mergeCell ref="C247:F247"/>
    <mergeCell ref="G247:J247"/>
    <mergeCell ref="L247:M247"/>
    <mergeCell ref="K253:L253"/>
    <mergeCell ref="M253:P253"/>
    <mergeCell ref="C254:J254"/>
    <mergeCell ref="K254:L254"/>
    <mergeCell ref="N254:O254"/>
    <mergeCell ref="C268:E268"/>
    <mergeCell ref="C270:E270"/>
    <mergeCell ref="C271:E271"/>
    <mergeCell ref="C259:G259"/>
    <mergeCell ref="I259:J259"/>
    <mergeCell ref="N259:O259"/>
    <mergeCell ref="O261:Q261"/>
    <mergeCell ref="C266:E266"/>
    <mergeCell ref="C267:E267"/>
    <mergeCell ref="C277:G277"/>
    <mergeCell ref="C278:G278"/>
    <mergeCell ref="C272:E272"/>
    <mergeCell ref="E274:N274"/>
    <mergeCell ref="C275:G275"/>
    <mergeCell ref="C276:G276"/>
    <mergeCell ref="C281:G281"/>
    <mergeCell ref="C282:G282"/>
    <mergeCell ref="C279:G279"/>
    <mergeCell ref="C280:G280"/>
    <mergeCell ref="C285:G285"/>
    <mergeCell ref="C286:G286"/>
    <mergeCell ref="C283:G283"/>
    <mergeCell ref="C284:G284"/>
    <mergeCell ref="C289:G289"/>
    <mergeCell ref="C290:G290"/>
    <mergeCell ref="C287:G287"/>
    <mergeCell ref="C288:G288"/>
    <mergeCell ref="O301:Q301"/>
    <mergeCell ref="C306:I306"/>
    <mergeCell ref="K306:L306"/>
    <mergeCell ref="O306:Q306"/>
    <mergeCell ref="C291:G291"/>
    <mergeCell ref="C292:G292"/>
    <mergeCell ref="E297:I297"/>
    <mergeCell ref="C298:E298"/>
    <mergeCell ref="C299:E299"/>
    <mergeCell ref="C312:I312"/>
    <mergeCell ref="K312:L312"/>
    <mergeCell ref="C313:I313"/>
    <mergeCell ref="K313:L313"/>
    <mergeCell ref="C314:I314"/>
    <mergeCell ref="K314:L314"/>
    <mergeCell ref="C307:I307"/>
    <mergeCell ref="K307:L307"/>
    <mergeCell ref="C308:I308"/>
    <mergeCell ref="K308:L308"/>
    <mergeCell ref="C309:I309"/>
    <mergeCell ref="K309:L309"/>
    <mergeCell ref="C310:I310"/>
    <mergeCell ref="K310:L310"/>
    <mergeCell ref="C311:I311"/>
    <mergeCell ref="K311:L311"/>
    <mergeCell ref="O319:Q319"/>
    <mergeCell ref="C320:I320"/>
    <mergeCell ref="K320:L320"/>
    <mergeCell ref="C321:I321"/>
    <mergeCell ref="K321:L321"/>
    <mergeCell ref="C322:I322"/>
    <mergeCell ref="K322:L322"/>
    <mergeCell ref="C315:I315"/>
    <mergeCell ref="K315:L315"/>
    <mergeCell ref="C316:I316"/>
    <mergeCell ref="K316:L316"/>
    <mergeCell ref="C319:I319"/>
    <mergeCell ref="K319:L319"/>
    <mergeCell ref="C326:I326"/>
    <mergeCell ref="K326:L326"/>
    <mergeCell ref="C327:I327"/>
    <mergeCell ref="K327:L327"/>
    <mergeCell ref="C328:I328"/>
    <mergeCell ref="K328:L328"/>
    <mergeCell ref="C323:I323"/>
    <mergeCell ref="K323:L323"/>
    <mergeCell ref="C324:I324"/>
    <mergeCell ref="K324:L324"/>
    <mergeCell ref="C325:I325"/>
    <mergeCell ref="K325:L325"/>
    <mergeCell ref="C339:I339"/>
    <mergeCell ref="K339:L339"/>
    <mergeCell ref="C342:I342"/>
    <mergeCell ref="K342:L342"/>
    <mergeCell ref="C343:I343"/>
    <mergeCell ref="K343:L343"/>
    <mergeCell ref="C331:E331"/>
    <mergeCell ref="C332:F332"/>
    <mergeCell ref="C337:I337"/>
    <mergeCell ref="K337:L337"/>
    <mergeCell ref="C338:I338"/>
    <mergeCell ref="K338:L338"/>
    <mergeCell ref="C341:I341"/>
    <mergeCell ref="K341:L341"/>
    <mergeCell ref="C340:I340"/>
    <mergeCell ref="K340:L340"/>
    <mergeCell ref="C364:E364"/>
    <mergeCell ref="C365:E365"/>
    <mergeCell ref="C366:E366"/>
    <mergeCell ref="K350:L350"/>
    <mergeCell ref="C351:I351"/>
    <mergeCell ref="K351:L351"/>
    <mergeCell ref="J382:K382"/>
    <mergeCell ref="C344:I344"/>
    <mergeCell ref="K344:L344"/>
    <mergeCell ref="C345:I345"/>
    <mergeCell ref="K345:L345"/>
    <mergeCell ref="C346:I346"/>
    <mergeCell ref="K346:L346"/>
    <mergeCell ref="C347:I347"/>
    <mergeCell ref="K347:L347"/>
    <mergeCell ref="C350:I350"/>
    <mergeCell ref="I415:L415"/>
    <mergeCell ref="I416:L416"/>
    <mergeCell ref="C380:H380"/>
    <mergeCell ref="C385:H385"/>
    <mergeCell ref="C392:H392"/>
    <mergeCell ref="J392:K392"/>
    <mergeCell ref="M392:N392"/>
    <mergeCell ref="C393:H393"/>
    <mergeCell ref="J393:K393"/>
    <mergeCell ref="M393:N393"/>
    <mergeCell ref="C397:H397"/>
    <mergeCell ref="J397:K397"/>
    <mergeCell ref="M397:N397"/>
    <mergeCell ref="C387:H387"/>
    <mergeCell ref="J387:K387"/>
    <mergeCell ref="M387:N387"/>
    <mergeCell ref="C388:H388"/>
    <mergeCell ref="J388:K388"/>
    <mergeCell ref="C410:E410"/>
    <mergeCell ref="M388:N388"/>
    <mergeCell ref="R424:S424"/>
    <mergeCell ref="T373:U373"/>
    <mergeCell ref="T380:U380"/>
    <mergeCell ref="T375:U375"/>
    <mergeCell ref="T385:U385"/>
    <mergeCell ref="C390:J390"/>
    <mergeCell ref="T390:U390"/>
    <mergeCell ref="T395:U395"/>
    <mergeCell ref="C406:F406"/>
    <mergeCell ref="C407:E407"/>
    <mergeCell ref="J377:K377"/>
    <mergeCell ref="M377:N377"/>
    <mergeCell ref="C377:H377"/>
    <mergeCell ref="C378:H378"/>
    <mergeCell ref="J378:K378"/>
    <mergeCell ref="M378:N378"/>
    <mergeCell ref="C382:H382"/>
    <mergeCell ref="C398:H398"/>
    <mergeCell ref="J398:K398"/>
    <mergeCell ref="M398:N398"/>
    <mergeCell ref="T412:U412"/>
    <mergeCell ref="T406:U406"/>
    <mergeCell ref="I413:L413"/>
    <mergeCell ref="I414:L414"/>
    <mergeCell ref="A428:E429"/>
    <mergeCell ref="K428:Q429"/>
    <mergeCell ref="C356:E356"/>
    <mergeCell ref="C357:E357"/>
    <mergeCell ref="C358:E358"/>
    <mergeCell ref="C359:E359"/>
    <mergeCell ref="C360:E360"/>
    <mergeCell ref="C362:F362"/>
    <mergeCell ref="C352:I352"/>
    <mergeCell ref="K352:L352"/>
    <mergeCell ref="C353:I353"/>
    <mergeCell ref="K353:L353"/>
    <mergeCell ref="C354:I354"/>
    <mergeCell ref="K354:L354"/>
    <mergeCell ref="M382:N382"/>
    <mergeCell ref="C383:H383"/>
    <mergeCell ref="J383:K383"/>
    <mergeCell ref="M383:N383"/>
    <mergeCell ref="O370:Q370"/>
    <mergeCell ref="C375:H375"/>
    <mergeCell ref="C409:F409"/>
    <mergeCell ref="O420:Q420"/>
    <mergeCell ref="C412:F412"/>
    <mergeCell ref="C363:E363"/>
    <mergeCell ref="T214:U214"/>
    <mergeCell ref="C189:D189"/>
    <mergeCell ref="E189:F189"/>
    <mergeCell ref="G189:I189"/>
    <mergeCell ref="C182:D182"/>
    <mergeCell ref="E182:F182"/>
    <mergeCell ref="G182:I182"/>
    <mergeCell ref="C183:D183"/>
    <mergeCell ref="E183:F183"/>
    <mergeCell ref="G183:I183"/>
    <mergeCell ref="C184:D184"/>
    <mergeCell ref="E184:F184"/>
    <mergeCell ref="G184:I184"/>
    <mergeCell ref="K201:M201"/>
    <mergeCell ref="C201:I201"/>
    <mergeCell ref="E194:F194"/>
    <mergeCell ref="G194:I194"/>
    <mergeCell ref="C200:M200"/>
    <mergeCell ref="C192:D192"/>
    <mergeCell ref="C202:I202"/>
    <mergeCell ref="K202:M202"/>
    <mergeCell ref="C203:I203"/>
    <mergeCell ref="K203:M203"/>
    <mergeCell ref="C211:K211"/>
    <mergeCell ref="T154:U154"/>
    <mergeCell ref="T155:U155"/>
    <mergeCell ref="T156:U156"/>
    <mergeCell ref="T189:U194"/>
    <mergeCell ref="T157:U157"/>
    <mergeCell ref="T160:U160"/>
    <mergeCell ref="T161:U161"/>
    <mergeCell ref="T162:U162"/>
    <mergeCell ref="T163:U163"/>
    <mergeCell ref="T178:U178"/>
    <mergeCell ref="T179:U179"/>
    <mergeCell ref="T1:U1"/>
    <mergeCell ref="T257:U257"/>
    <mergeCell ref="T238:U238"/>
    <mergeCell ref="T245:U245"/>
    <mergeCell ref="T246:U246"/>
    <mergeCell ref="T247:U247"/>
    <mergeCell ref="T226:U226"/>
    <mergeCell ref="T225:U225"/>
    <mergeCell ref="T244:U244"/>
    <mergeCell ref="T243:U243"/>
    <mergeCell ref="T236:U236"/>
    <mergeCell ref="T237:U237"/>
    <mergeCell ref="T249:U249"/>
    <mergeCell ref="T239:U239"/>
    <mergeCell ref="T240:U240"/>
    <mergeCell ref="T44:U44"/>
    <mergeCell ref="T49:U49"/>
    <mergeCell ref="T55:U55"/>
    <mergeCell ref="T65:U65"/>
    <mergeCell ref="T67:U67"/>
    <mergeCell ref="T105:U105"/>
    <mergeCell ref="T129:U129"/>
    <mergeCell ref="T241:U241"/>
    <mergeCell ref="T215:U215"/>
    <mergeCell ref="C233:K233"/>
    <mergeCell ref="C234:F234"/>
    <mergeCell ref="G234:J234"/>
    <mergeCell ref="L234:M234"/>
    <mergeCell ref="C236:F236"/>
    <mergeCell ref="T167:U167"/>
    <mergeCell ref="T164:U164"/>
    <mergeCell ref="T172:U172"/>
    <mergeCell ref="T186:U186"/>
    <mergeCell ref="T197:U197"/>
    <mergeCell ref="T206:U206"/>
    <mergeCell ref="T222:U222"/>
    <mergeCell ref="T231:U231"/>
    <mergeCell ref="T181:U181"/>
    <mergeCell ref="T180:U180"/>
    <mergeCell ref="T184:U184"/>
    <mergeCell ref="T182:U182"/>
    <mergeCell ref="G236:J236"/>
    <mergeCell ref="L236:M236"/>
    <mergeCell ref="C228:F228"/>
    <mergeCell ref="G228:J228"/>
    <mergeCell ref="L228:M228"/>
    <mergeCell ref="C188:E188"/>
    <mergeCell ref="T213:U213"/>
    <mergeCell ref="T96:U96"/>
    <mergeCell ref="T137:U137"/>
    <mergeCell ref="T138:U138"/>
    <mergeCell ref="T121:U121"/>
    <mergeCell ref="T127:U127"/>
    <mergeCell ref="T133:U133"/>
    <mergeCell ref="T134:U134"/>
    <mergeCell ref="T301:U301"/>
    <mergeCell ref="T306:U306"/>
    <mergeCell ref="T141:U141"/>
    <mergeCell ref="T158:U158"/>
    <mergeCell ref="T139:U139"/>
    <mergeCell ref="T145:U145"/>
    <mergeCell ref="T146:U146"/>
    <mergeCell ref="T147:U147"/>
    <mergeCell ref="T150:U150"/>
    <mergeCell ref="T97:U97"/>
    <mergeCell ref="T107:U107"/>
    <mergeCell ref="T295:U295"/>
    <mergeCell ref="T261:U261"/>
    <mergeCell ref="T212:U212"/>
    <mergeCell ref="T151:U151"/>
    <mergeCell ref="T152:U152"/>
    <mergeCell ref="T153:U153"/>
    <mergeCell ref="T334:U334"/>
    <mergeCell ref="T368:U368"/>
    <mergeCell ref="T370:U370"/>
    <mergeCell ref="T400:U400"/>
    <mergeCell ref="T402:U402"/>
    <mergeCell ref="T381:U383"/>
    <mergeCell ref="T376:U376"/>
    <mergeCell ref="T386:U386"/>
    <mergeCell ref="T396:U398"/>
  </mergeCells>
  <dataValidations disablePrompts="1" count="4">
    <dataValidation type="list" allowBlank="1" showInputMessage="1" showErrorMessage="1" sqref="IS122:IS127 WVE109:WVE116 WLI109:WLI116 WBM109:WBM116 VRQ109:VRQ116 VHU109:VHU116 UXY109:UXY116 UOC109:UOC116 UEG109:UEG116 TUK109:TUK116 TKO109:TKO116 TAS109:TAS116 SQW109:SQW116 SHA109:SHA116 RXE109:RXE116 RNI109:RNI116 RDM109:RDM116 QTQ109:QTQ116 QJU109:QJU116 PZY109:PZY116 PQC109:PQC116 PGG109:PGG116 OWK109:OWK116 OMO109:OMO116 OCS109:OCS116 NSW109:NSW116 NJA109:NJA116 MZE109:MZE116 MPI109:MPI116 MFM109:MFM116 LVQ109:LVQ116 LLU109:LLU116 LBY109:LBY116 KSC109:KSC116 KIG109:KIG116 JYK109:JYK116 JOO109:JOO116 JES109:JES116 IUW109:IUW116 ILA109:ILA116 IBE109:IBE116 HRI109:HRI116 HHM109:HHM116 GXQ109:GXQ116 GNU109:GNU116 GDY109:GDY116 FUC109:FUC116 FKG109:FKG116 FAK109:FAK116 EQO109:EQO116 EGS109:EGS116 DWW109:DWW116 DNA109:DNA116 DDE109:DDE116 CTI109:CTI116 CJM109:CJM116 BZQ109:BZQ116 BPU109:BPU116 BFY109:BFY116 AWC109:AWC116 AMG109:AMG116 ACK109:ACK116 SO109:SO116 IS109:IS116 Q116 WVE118:WVE120 WLI118:WLI120 WBM118:WBM120 VRQ118:VRQ120 VHU118:VHU120 UXY118:UXY120 UOC118:UOC120 UEG118:UEG120 TUK118:TUK120 TKO118:TKO120 TAS118:TAS120 SQW118:SQW120 SHA118:SHA120 RXE118:RXE120 RNI118:RNI120 RDM118:RDM120 QTQ118:QTQ120 QJU118:QJU120 PZY118:PZY120 PQC118:PQC120 PGG118:PGG120 OWK118:OWK120 OMO118:OMO120 OCS118:OCS120 NSW118:NSW120 NJA118:NJA120 MZE118:MZE120 MPI118:MPI120 MFM118:MFM120 LVQ118:LVQ120 LLU118:LLU120 LBY118:LBY120 KSC118:KSC120 KIG118:KIG120 JYK118:JYK120 JOO118:JOO120 JES118:JES120 IUW118:IUW120 ILA118:ILA120 IBE118:IBE120 HRI118:HRI120 HHM118:HHM120 GXQ118:GXQ120 GNU118:GNU120 GDY118:GDY120 FUC118:FUC120 FKG118:FKG120 FAK118:FAK120 EQO118:EQO120 EGS118:EGS120 DWW118:DWW120 DNA118:DNA120 DDE118:DDE120 CTI118:CTI120 CJM118:CJM120 BZQ118:BZQ120 BPU118:BPU120 BFY118:BFY120 AWC118:AWC120 AMG118:AMG120 ACK118:ACK120 SO118:SO120 IS118:IS120 WVE122:WVE127 WLI122:WLI127 WBM122:WBM127 VRQ122:VRQ127 VHU122:VHU127 UXY122:UXY127 UOC122:UOC127 UEG122:UEG127 TUK122:TUK127 TKO122:TKO127 TAS122:TAS127 SQW122:SQW127 SHA122:SHA127 RXE122:RXE127 RNI122:RNI127 RDM122:RDM127 QTQ122:QTQ127 QJU122:QJU127 PZY122:PZY127 PQC122:PQC127 PGG122:PGG127 OWK122:OWK127 OMO122:OMO127 OCS122:OCS127 NSW122:NSW127 NJA122:NJA127 MZE122:MZE127 MPI122:MPI127 MFM122:MFM127 LVQ122:LVQ127 LLU122:LLU127 LBY122:LBY127 KSC122:KSC127 KIG122:KIG127 JYK122:JYK127 JOO122:JOO127 JES122:JES127 IUW122:IUW127 ILA122:ILA127 IBE122:IBE127 HRI122:HRI127 HHM122:HHM127 GXQ122:GXQ127 GNU122:GNU127 GDY122:GDY127 FUC122:FUC127 FKG122:FKG127 FAK122:FAK127 EQO122:EQO127 EGS122:EGS127 DWW122:DWW127 DNA122:DNA127 DDE122:DDE127 CTI122:CTI127 CJM122:CJM127 BZQ122:BZQ127 BPU122:BPU127 BFY122:BFY127 AWC122:AWC127 AMG122:AMG127 ACK122:ACK127 SO122:SO127 Q125:Q126 Q120 IM179:IM184 WUY179:WUY184 WLC179:WLC184 WBG179:WBG184 VRK179:VRK184 VHO179:VHO184 UXS179:UXS184 UNW179:UNW184 UEA179:UEA184 TUE179:TUE184 TKI179:TKI184 TAM179:TAM184 SQQ179:SQQ184 SGU179:SGU184 RWY179:RWY184 RNC179:RNC184 RDG179:RDG184 QTK179:QTK184 QJO179:QJO184 PZS179:PZS184 PPW179:PPW184 PGA179:PGA184 OWE179:OWE184 OMI179:OMI184 OCM179:OCM184 NSQ179:NSQ184 NIU179:NIU184 MYY179:MYY184 MPC179:MPC184 MFG179:MFG184 LVK179:LVK184 LLO179:LLO184 LBS179:LBS184 KRW179:KRW184 KIA179:KIA184 JYE179:JYE184 JOI179:JOI184 JEM179:JEM184 IUQ179:IUQ184 IKU179:IKU184 IAY179:IAY184 HRC179:HRC184 HHG179:HHG184 GXK179:GXK184 GNO179:GNO184 GDS179:GDS184 FTW179:FTW184 FKA179:FKA184 FAE179:FAE184 EQI179:EQI184 EGM179:EGM184 DWQ179:DWQ184 DMU179:DMU184 DCY179:DCY184 CTC179:CTC184 CJG179:CJG184 BZK179:BZK184 BPO179:BPO184 BFS179:BFS184 AVW179:AVW184 AMA179:AMA184 ACE179:ACE184 SI179:SI184 IP18:IP19 WVB18:WVB19 WLF18:WLF19 WBJ18:WBJ19 VRN18:VRN19 VHR18:VHR19 UXV18:UXV19 UNZ18:UNZ19 UED18:UED19 TUH18:TUH19 TKL18:TKL19 TAP18:TAP19 SQT18:SQT19 SGX18:SGX19 RXB18:RXB19 RNF18:RNF19 RDJ18:RDJ19 QTN18:QTN19 QJR18:QJR19 PZV18:PZV19 PPZ18:PPZ19 PGD18:PGD19 OWH18:OWH19 OML18:OML19 OCP18:OCP19 NST18:NST19 NIX18:NIX19 MZB18:MZB19 MPF18:MPF19 MFJ18:MFJ19 LVN18:LVN19 LLR18:LLR19 LBV18:LBV19 KRZ18:KRZ19 KID18:KID19 JYH18:JYH19 JOL18:JOL19 JEP18:JEP19 IUT18:IUT19 IKX18:IKX19 IBB18:IBB19 HRF18:HRF19 HHJ18:HHJ19 GXN18:GXN19 GNR18:GNR19 GDV18:GDV19 FTZ18:FTZ19 FKD18:FKD19 FAH18:FAH19 EQL18:EQL19 EGP18:EGP19 DWT18:DWT19 DMX18:DMX19 DDB18:DDB19 CTF18:CTF19 CJJ18:CJJ19 BZN18:BZN19 BPR18:BPR19 BFV18:BFV19 AVZ18:AVZ19 AMD18:AMD19 ACH18:ACH19 SL18:SL19" xr:uid="{00000000-0002-0000-0100-000000000000}">
      <formula1>#REF!</formula1>
    </dataValidation>
    <dataValidation type="whole" operator="greaterThanOrEqual" allowBlank="1" showInputMessage="1" showErrorMessage="1" sqref="IQ72 SM72 ACI72 AME72 AWA72 BFW72 BPS72 BZO72 CJK72 CTG72 DDC72 DMY72 DWU72 EGQ72 EQM72 FAI72 FKE72 FUA72 GDW72 GNS72 GXO72 HHK72 HRG72 IBC72 IKY72 IUU72 JEQ72 JOM72 JYI72 KIE72 KSA72 LBW72 LLS72 LVO72 MFK72 MPG72 MZC72 NIY72 NSU72 OCQ72 OMM72 OWI72 PGE72 PQA72 PZW72 QJS72 QTO72 RDK72 RNG72 RXC72 SGY72 SQU72 TAQ72 TKM72 TUI72 UEE72 UOA72 UXW72 VHS72 VRO72 WBK72 WLG72 WVC72 O72" xr:uid="{00000000-0002-0000-0100-000002000000}">
      <formula1>Q10</formula1>
    </dataValidation>
    <dataValidation type="list" allowBlank="1" showInputMessage="1" showErrorMessage="1" sqref="M18:M19 Q109:Q115 Q122:Q124 Q118:Q119 Q127 K179:K184" xr:uid="{00000000-0002-0000-0100-000003000000}">
      <formula1>$U$18:$U$19</formula1>
    </dataValidation>
    <dataValidation type="list" allowBlank="1" showInputMessage="1" showErrorMessage="1" sqref="S8" xr:uid="{00000000-0002-0000-0100-000004000000}">
      <formula1>$U$7:$U$8</formula1>
    </dataValidation>
  </dataValidations>
  <printOptions horizontalCentered="1"/>
  <pageMargins left="0.7" right="0.45" top="0.5" bottom="0.5" header="0.3" footer="0.25"/>
  <pageSetup paperSize="9" scale="48" fitToHeight="0" orientation="portrait" r:id="rId1"/>
  <headerFooter>
    <oddFooter>&amp;L&amp;10&amp;F &amp;A &amp;P/&amp;N&amp;R&amp;10&amp;D &amp;T</oddFooter>
  </headerFooter>
  <ignoredErrors>
    <ignoredError sqref="N418" unlockedFormula="1"/>
    <ignoredError sqref="Q2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vt:lpstr>
      <vt:lpstr>PNA Work Sheet</vt:lpstr>
      <vt:lpstr>'PNA Work Sheet'!Print_Area</vt:lpstr>
      <vt:lpstr>'PNA Work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Phing Goh</dc:creator>
  <cp:lastModifiedBy>Zengzi Ong</cp:lastModifiedBy>
  <cp:lastPrinted>2020-01-28T04:46:47Z</cp:lastPrinted>
  <dcterms:created xsi:type="dcterms:W3CDTF">2019-06-12T03:44:54Z</dcterms:created>
  <dcterms:modified xsi:type="dcterms:W3CDTF">2025-12-30T00:49:07Z</dcterms:modified>
</cp:coreProperties>
</file>